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t\Documents\My Web Sites\U183\"/>
    </mc:Choice>
  </mc:AlternateContent>
  <bookViews>
    <workbookView xWindow="0" yWindow="0" windowWidth="18072" windowHeight="8652" xr2:uid="{00000000-000D-0000-FFFF-FFFF00000000}"/>
  </bookViews>
  <sheets>
    <sheet name="Unit Operations" sheetId="2" r:id="rId1"/>
    <sheet name="Facility Operations" sheetId="3" r:id="rId2"/>
    <sheet name="Tournaments 2017" sheetId="1" r:id="rId3"/>
    <sheet name="Table Count" sheetId="4" r:id="rId4"/>
    <sheet name="Comparison 2016-2017" sheetId="5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2" l="1"/>
  <c r="O33" i="2"/>
  <c r="M33" i="2"/>
  <c r="K33" i="2"/>
  <c r="Q32" i="2"/>
  <c r="P33" i="2"/>
  <c r="N33" i="2"/>
  <c r="L33" i="2"/>
  <c r="H33" i="2"/>
  <c r="F33" i="2" l="1"/>
  <c r="O29" i="2"/>
  <c r="M29" i="2"/>
  <c r="K29" i="2"/>
  <c r="I29" i="2"/>
  <c r="P29" i="2"/>
  <c r="O24" i="2"/>
  <c r="P24" i="2"/>
  <c r="Q17" i="2"/>
  <c r="Q9" i="2"/>
  <c r="P10" i="2"/>
  <c r="N10" i="2"/>
  <c r="L10" i="2"/>
  <c r="J10" i="2"/>
  <c r="O10" i="2"/>
  <c r="M10" i="2"/>
  <c r="K10" i="2"/>
  <c r="I10" i="2"/>
  <c r="P15" i="3" l="1"/>
  <c r="P14" i="3"/>
  <c r="P13" i="3"/>
  <c r="P12" i="3"/>
  <c r="P11" i="3"/>
  <c r="P10" i="3"/>
  <c r="P9" i="3"/>
  <c r="P11" i="1"/>
  <c r="O25" i="1"/>
  <c r="O27" i="1" s="1"/>
  <c r="M27" i="1"/>
  <c r="I27" i="1"/>
  <c r="G27" i="1"/>
  <c r="D27" i="1"/>
  <c r="E27" i="1"/>
  <c r="M25" i="1"/>
  <c r="O13" i="1"/>
  <c r="M13" i="1"/>
  <c r="P26" i="3"/>
  <c r="O26" i="3"/>
  <c r="N26" i="3"/>
  <c r="M26" i="3"/>
  <c r="L26" i="3"/>
  <c r="K26" i="3"/>
  <c r="J26" i="3"/>
  <c r="I26" i="3"/>
  <c r="H26" i="3"/>
  <c r="G26" i="3"/>
  <c r="F26" i="3"/>
  <c r="E26" i="3"/>
  <c r="P24" i="3"/>
  <c r="O24" i="3"/>
  <c r="N24" i="3"/>
  <c r="M24" i="3"/>
  <c r="L24" i="3"/>
  <c r="K24" i="3"/>
  <c r="J24" i="3"/>
  <c r="P22" i="3"/>
  <c r="P21" i="3"/>
  <c r="P20" i="3"/>
  <c r="P19" i="3"/>
  <c r="O15" i="3"/>
  <c r="N15" i="3"/>
  <c r="M15" i="3"/>
  <c r="L15" i="3"/>
  <c r="K15" i="3"/>
  <c r="J15" i="3"/>
  <c r="I15" i="3"/>
  <c r="H15" i="3"/>
  <c r="G15" i="3"/>
  <c r="M29" i="4" l="1"/>
  <c r="L29" i="4"/>
  <c r="K29" i="4"/>
  <c r="J29" i="4"/>
  <c r="I29" i="4"/>
  <c r="H29" i="4"/>
  <c r="G29" i="4"/>
  <c r="F29" i="4"/>
  <c r="E29" i="4"/>
  <c r="F27" i="4"/>
  <c r="M27" i="4"/>
  <c r="L27" i="4"/>
  <c r="K27" i="4"/>
  <c r="J27" i="4"/>
  <c r="I27" i="4"/>
  <c r="H27" i="4"/>
  <c r="G27" i="4"/>
  <c r="E27" i="4"/>
  <c r="M18" i="4"/>
  <c r="L18" i="4"/>
  <c r="K18" i="4"/>
  <c r="J18" i="4"/>
  <c r="I18" i="4"/>
  <c r="H18" i="4"/>
  <c r="G18" i="4"/>
  <c r="F18" i="4"/>
  <c r="E18" i="4"/>
  <c r="M25" i="4"/>
  <c r="L25" i="4"/>
  <c r="K25" i="4"/>
  <c r="J25" i="4"/>
  <c r="P6" i="4"/>
  <c r="P9" i="4"/>
  <c r="P10" i="4"/>
  <c r="P11" i="4"/>
  <c r="P12" i="4"/>
  <c r="P13" i="4"/>
  <c r="P15" i="4"/>
  <c r="P16" i="4"/>
  <c r="D18" i="4"/>
  <c r="D27" i="4" s="1"/>
  <c r="P21" i="4"/>
  <c r="P22" i="4"/>
  <c r="P23" i="4"/>
  <c r="D25" i="4"/>
  <c r="E25" i="4"/>
  <c r="F25" i="4"/>
  <c r="G25" i="4"/>
  <c r="H25" i="4"/>
  <c r="I25" i="4"/>
  <c r="P25" i="4" l="1"/>
  <c r="P18" i="4"/>
  <c r="G23" i="5"/>
  <c r="I23" i="5" s="1"/>
  <c r="E23" i="5"/>
  <c r="I21" i="5"/>
  <c r="I20" i="5"/>
  <c r="I19" i="5"/>
  <c r="I18" i="5"/>
  <c r="G14" i="5"/>
  <c r="G25" i="5" s="1"/>
  <c r="I25" i="5" s="1"/>
  <c r="E14" i="5"/>
  <c r="I12" i="5"/>
  <c r="I11" i="5"/>
  <c r="I14" i="5" l="1"/>
  <c r="Q30" i="2" l="1"/>
  <c r="L29" i="2"/>
  <c r="Q28" i="2"/>
  <c r="Q27" i="2"/>
  <c r="Q26" i="2"/>
  <c r="N24" i="2"/>
  <c r="M24" i="2"/>
  <c r="L24" i="2"/>
  <c r="K24" i="2"/>
  <c r="Q23" i="2"/>
  <c r="Q21" i="2"/>
  <c r="Q20" i="2"/>
  <c r="Q19" i="2"/>
  <c r="Q18" i="2"/>
  <c r="Q16" i="2"/>
  <c r="Q15" i="2"/>
  <c r="Q8" i="2"/>
  <c r="Q7" i="2"/>
  <c r="Q6" i="2"/>
  <c r="Q29" i="2" l="1"/>
  <c r="Q33" i="2" s="1"/>
  <c r="Q24" i="2"/>
  <c r="Q10" i="2"/>
  <c r="P21" i="1" l="1"/>
  <c r="I25" i="1"/>
  <c r="G13" i="1"/>
  <c r="E13" i="1"/>
  <c r="E25" i="1"/>
  <c r="D25" i="1"/>
  <c r="I24" i="3"/>
  <c r="J33" i="2"/>
  <c r="I33" i="2"/>
  <c r="F24" i="2"/>
  <c r="G33" i="2" l="1"/>
  <c r="E33" i="2"/>
  <c r="J29" i="2"/>
  <c r="J24" i="2"/>
  <c r="I24" i="2" l="1"/>
  <c r="H24" i="3" l="1"/>
  <c r="G24" i="3"/>
  <c r="H29" i="2" l="1"/>
  <c r="H24" i="2"/>
  <c r="H10" i="2"/>
  <c r="P27" i="1" l="1"/>
  <c r="P25" i="1"/>
  <c r="G25" i="1"/>
  <c r="P22" i="1"/>
  <c r="P19" i="1"/>
  <c r="P18" i="1"/>
  <c r="P17" i="1"/>
  <c r="P13" i="1"/>
  <c r="P10" i="1"/>
  <c r="F24" i="3" l="1"/>
  <c r="E24" i="3"/>
  <c r="D24" i="3"/>
  <c r="F15" i="3"/>
  <c r="E15" i="3"/>
  <c r="D15" i="3"/>
  <c r="D26" i="3" l="1"/>
  <c r="F29" i="2" l="1"/>
  <c r="G24" i="2"/>
  <c r="E24" i="2"/>
  <c r="Q14" i="2"/>
  <c r="Q13" i="2"/>
  <c r="G10" i="2"/>
  <c r="G26" i="2" s="1"/>
  <c r="G29" i="2" s="1"/>
  <c r="E10" i="2"/>
  <c r="E26" i="2" l="1"/>
  <c r="E29" i="2" s="1"/>
  <c r="P27" i="4"/>
</calcChain>
</file>

<file path=xl/sharedStrings.xml><?xml version="1.0" encoding="utf-8"?>
<sst xmlns="http://schemas.openxmlformats.org/spreadsheetml/2006/main" count="158" uniqueCount="92">
  <si>
    <t>UNIT 183</t>
  </si>
  <si>
    <t>Schedule C</t>
  </si>
  <si>
    <t>TOURNAMENTS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</si>
  <si>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</si>
  <si>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</si>
  <si>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</si>
  <si>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</si>
  <si>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</si>
  <si>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</si>
  <si>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</si>
  <si>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</si>
  <si>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</si>
  <si>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</si>
  <si>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</si>
  <si>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</si>
  <si>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</si>
  <si>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Cash Receipts:</t>
  </si>
  <si>
    <t>Regional Tournaments</t>
  </si>
  <si>
    <t>Sectional Tournaments</t>
  </si>
  <si>
    <t>NLM Tournaments</t>
  </si>
  <si>
    <t>Other</t>
  </si>
  <si>
    <t>Total</t>
  </si>
  <si>
    <t>Cash Disbursements:</t>
  </si>
  <si>
    <t>ACBL Fees</t>
  </si>
  <si>
    <t>Facility Rent</t>
  </si>
  <si>
    <t>Supplies</t>
  </si>
  <si>
    <t>Caddies</t>
  </si>
  <si>
    <t>Food</t>
  </si>
  <si>
    <t>Set Up</t>
  </si>
  <si>
    <t>Net Cash Flow</t>
  </si>
  <si>
    <t>(To Schedule A)</t>
  </si>
  <si>
    <t xml:space="preserve">Unit Games </t>
  </si>
  <si>
    <t>ACBL</t>
  </si>
  <si>
    <t>GNT &amp;NAOP</t>
  </si>
  <si>
    <t>NAOP and GNT Fees</t>
  </si>
  <si>
    <t>Trailer Storage</t>
  </si>
  <si>
    <t>Unit Game,Supplies&amp;Food</t>
  </si>
  <si>
    <t>Repairs &amp; Maint</t>
  </si>
  <si>
    <t>Taxes and Insurance</t>
  </si>
  <si>
    <t>Bookkeeping</t>
  </si>
  <si>
    <t>Free Plays</t>
  </si>
  <si>
    <t>Cancelled Games</t>
  </si>
  <si>
    <t>Scorecard</t>
  </si>
  <si>
    <t>GNT &amp; NAOP Costs</t>
  </si>
  <si>
    <t>Miscellaneous</t>
  </si>
  <si>
    <t>Unit 183 Cash Flow</t>
  </si>
  <si>
    <t xml:space="preserve">Net Cash- Facility Operations </t>
  </si>
  <si>
    <t>Net Cash-Tournaments</t>
  </si>
  <si>
    <t>Total Cash Flow</t>
  </si>
  <si>
    <t>Prior Period Adjustments</t>
  </si>
  <si>
    <t>Cash Transfers</t>
  </si>
  <si>
    <t>Beginning Cash</t>
  </si>
  <si>
    <t>Ending Cash</t>
  </si>
  <si>
    <t>Schedule B</t>
  </si>
  <si>
    <t>FACILITY OPERATIONS</t>
  </si>
  <si>
    <t>Net Table Fees</t>
  </si>
  <si>
    <t>Tues Bridge</t>
  </si>
  <si>
    <t>Free Play Sales</t>
  </si>
  <si>
    <t>Dealing Fees</t>
  </si>
  <si>
    <t>Coke Machine</t>
  </si>
  <si>
    <t>Building Rent</t>
  </si>
  <si>
    <t>Janitorial</t>
  </si>
  <si>
    <t>Utilities</t>
  </si>
  <si>
    <t>Facilities Cash Flow</t>
  </si>
  <si>
    <t>Unit 183, D16, ACBL</t>
  </si>
  <si>
    <t>Unit Operations</t>
  </si>
  <si>
    <t>Table Count</t>
  </si>
  <si>
    <t>Unit Games</t>
  </si>
  <si>
    <t>Open, Et al:</t>
  </si>
  <si>
    <t>Mon</t>
  </si>
  <si>
    <t>Tue</t>
  </si>
  <si>
    <t>Wed</t>
  </si>
  <si>
    <t>Thu</t>
  </si>
  <si>
    <t>Fri</t>
  </si>
  <si>
    <t>Sat</t>
  </si>
  <si>
    <t>Total Open et al</t>
  </si>
  <si>
    <t>N/I:</t>
  </si>
  <si>
    <t>Total N/I</t>
  </si>
  <si>
    <t>Total All Games</t>
  </si>
  <si>
    <t>Moving Average</t>
  </si>
  <si>
    <t>Harvey 770+ MJO game 165 = 935</t>
  </si>
  <si>
    <t>2016 and 2017</t>
  </si>
  <si>
    <t>NINE  MONTHS</t>
  </si>
  <si>
    <t>Difference 2016/2017</t>
  </si>
  <si>
    <t>Table Fees</t>
  </si>
  <si>
    <t>Other Income</t>
  </si>
  <si>
    <t>Total Income</t>
  </si>
  <si>
    <t>Expenses:</t>
  </si>
  <si>
    <t>Rent</t>
  </si>
  <si>
    <t xml:space="preserve">Janitorial </t>
  </si>
  <si>
    <t>Total Expense</t>
  </si>
  <si>
    <t>Net Profit or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</si>
</sst>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006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/>
    <xf numFmtId="0" fontId="9" fillId="0" borderId="0" xfId="0" applyFont="1"/>
    <xf numFmtId="20" fontId="6" fillId="0" borderId="0" xfId="0" applyNumberFormat="1" applyFont="1"/>
    <xf numFmtId="0" fontId="10" fillId="0" borderId="0" xfId="0" applyFont="1"/>
    <xf numFmtId="0" fontId="10" fillId="2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4" fillId="6" borderId="0" xfId="0" applyFont="1" applyFill="1"/>
    <xf numFmtId="0" fontId="10" fillId="2" borderId="5" xfId="0" applyFont="1" applyFill="1" applyBorder="1"/>
    <xf numFmtId="0" fontId="10" fillId="4" borderId="0" xfId="0" applyFont="1" applyFill="1"/>
    <xf numFmtId="0" fontId="10" fillId="2" borderId="0" xfId="0" applyFont="1" applyFill="1" applyBorder="1"/>
    <xf numFmtId="0" fontId="10" fillId="5" borderId="10" xfId="0" applyFont="1" applyFill="1" applyBorder="1"/>
    <xf numFmtId="0" fontId="15" fillId="6" borderId="0" xfId="0" applyFont="1" applyFill="1"/>
    <xf numFmtId="0" fontId="15" fillId="8" borderId="0" xfId="0" applyFont="1" applyFill="1"/>
    <xf numFmtId="0" fontId="14" fillId="5" borderId="0" xfId="0" applyFont="1" applyFill="1"/>
    <xf numFmtId="0" fontId="15" fillId="5" borderId="0" xfId="0" applyFont="1" applyFill="1"/>
    <xf numFmtId="0" fontId="14" fillId="7" borderId="0" xfId="0" applyFont="1" applyFill="1"/>
    <xf numFmtId="0" fontId="15" fillId="7" borderId="0" xfId="0" applyFont="1" applyFill="1"/>
    <xf numFmtId="0" fontId="14" fillId="7" borderId="0" xfId="0" applyFont="1" applyFill="1" applyBorder="1"/>
    <xf numFmtId="0" fontId="15" fillId="7" borderId="0" xfId="0" applyFont="1" applyFill="1" applyBorder="1"/>
    <xf numFmtId="0" fontId="15" fillId="7" borderId="10" xfId="0" applyFont="1" applyFill="1" applyBorder="1"/>
    <xf numFmtId="0" fontId="14" fillId="7" borderId="1" xfId="0" applyFont="1" applyFill="1" applyBorder="1"/>
    <xf numFmtId="0" fontId="15" fillId="7" borderId="1" xfId="0" applyFont="1" applyFill="1" applyBorder="1"/>
    <xf numFmtId="0" fontId="10" fillId="2" borderId="6" xfId="0" applyFont="1" applyFill="1" applyBorder="1"/>
    <xf numFmtId="0" fontId="10" fillId="4" borderId="1" xfId="0" applyFont="1" applyFill="1" applyBorder="1"/>
    <xf numFmtId="0" fontId="10" fillId="2" borderId="1" xfId="0" applyFont="1" applyFill="1" applyBorder="1"/>
    <xf numFmtId="0" fontId="10" fillId="5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2" borderId="1" xfId="0" applyFont="1" applyFill="1" applyBorder="1"/>
    <xf numFmtId="0" fontId="0" fillId="0" borderId="0" xfId="0"/>
    <xf numFmtId="1" fontId="10" fillId="4" borderId="0" xfId="0" applyNumberFormat="1" applyFont="1" applyFill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11" fillId="3" borderId="5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0" fillId="0" borderId="0" xfId="0" applyFont="1" applyBorder="1" applyAlignment="1"/>
    <xf numFmtId="0" fontId="10" fillId="0" borderId="10" xfId="0" applyFont="1" applyBorder="1" applyAlignment="1"/>
    <xf numFmtId="0" fontId="12" fillId="3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5" fillId="9" borderId="7" xfId="0" applyFont="1" applyFill="1" applyBorder="1" applyAlignment="1"/>
    <xf numFmtId="0" fontId="0" fillId="9" borderId="8" xfId="0" applyFill="1" applyBorder="1" applyAlignment="1"/>
    <xf numFmtId="0" fontId="0" fillId="9" borderId="9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workbookViewId="0">
      <selection activeCell="Q33" sqref="Q33"/>
    </sheetView>
  </sheetViews>
  <sheetFormatPr defaultRowHeight="14.4" x14ac:dyDescent="0.3"/>
  <cols>
    <col min="1" max="16384" width="8.88671875" style="20"/>
  </cols>
  <sheetData>
    <row r="1" spans="1:19" ht="25.8" customHeight="1" x14ac:dyDescent="0.5">
      <c r="A1" s="71"/>
      <c r="B1" s="71"/>
      <c r="C1" s="71"/>
      <c r="D1" s="72"/>
      <c r="E1" s="60" t="s">
        <v>64</v>
      </c>
      <c r="F1" s="61"/>
      <c r="G1" s="61"/>
      <c r="H1" s="61"/>
      <c r="I1" s="61"/>
      <c r="J1" s="61"/>
      <c r="K1" s="62"/>
      <c r="L1" s="62"/>
      <c r="M1" s="62"/>
      <c r="N1" s="62"/>
      <c r="O1" s="62"/>
      <c r="P1" s="62"/>
      <c r="Q1" s="63"/>
    </row>
    <row r="2" spans="1:19" ht="25.8" customHeight="1" x14ac:dyDescent="0.5">
      <c r="A2" s="71"/>
      <c r="B2" s="71"/>
      <c r="C2" s="71"/>
      <c r="D2" s="72"/>
      <c r="E2" s="64" t="s">
        <v>65</v>
      </c>
      <c r="F2" s="65"/>
      <c r="G2" s="65"/>
      <c r="H2" s="65"/>
      <c r="I2" s="65"/>
      <c r="J2" s="65"/>
      <c r="K2" s="66"/>
      <c r="L2" s="66"/>
      <c r="M2" s="66"/>
      <c r="N2" s="66"/>
      <c r="O2" s="66"/>
      <c r="P2" s="66"/>
      <c r="Q2" s="67"/>
    </row>
    <row r="3" spans="1:19" ht="25.8" customHeight="1" x14ac:dyDescent="0.4">
      <c r="A3" s="71"/>
      <c r="B3" s="71"/>
      <c r="C3" s="71"/>
      <c r="D3" s="72"/>
      <c r="E3" s="68">
        <v>2017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</row>
    <row r="4" spans="1:19" x14ac:dyDescent="0.3">
      <c r="A4" s="71"/>
      <c r="B4" s="71"/>
      <c r="C4" s="71"/>
      <c r="D4" s="72"/>
      <c r="E4" s="21" t="s">
        <v>3</v>
      </c>
      <c r="F4" s="22" t="s">
        <v>4</v>
      </c>
      <c r="G4" s="23" t="s">
        <v>5</v>
      </c>
      <c r="H4" s="22" t="s">
        <v>6</v>
      </c>
      <c r="I4" s="23" t="s">
        <v>7</v>
      </c>
      <c r="J4" s="22" t="s">
        <v>8</v>
      </c>
      <c r="K4" s="23" t="s">
        <v>9</v>
      </c>
      <c r="L4" s="22" t="s">
        <v>10</v>
      </c>
      <c r="M4" s="23" t="s">
        <v>11</v>
      </c>
      <c r="N4" s="22" t="s">
        <v>12</v>
      </c>
      <c r="O4" s="23" t="s">
        <v>13</v>
      </c>
      <c r="P4" s="22" t="s">
        <v>14</v>
      </c>
      <c r="Q4" s="24" t="s">
        <v>15</v>
      </c>
    </row>
    <row r="5" spans="1:19" ht="18" x14ac:dyDescent="0.35">
      <c r="A5" s="25" t="s">
        <v>16</v>
      </c>
      <c r="B5" s="25"/>
      <c r="C5" s="25"/>
      <c r="D5" s="25"/>
      <c r="E5" s="26"/>
      <c r="F5" s="53"/>
      <c r="G5" s="28"/>
      <c r="H5" s="27"/>
      <c r="I5" s="28"/>
      <c r="J5" s="27"/>
      <c r="K5" s="28"/>
      <c r="L5" s="27"/>
      <c r="M5" s="28"/>
      <c r="N5" s="27"/>
      <c r="O5" s="28"/>
      <c r="P5" s="27"/>
      <c r="Q5" s="29"/>
    </row>
    <row r="6" spans="1:19" ht="18" x14ac:dyDescent="0.35">
      <c r="A6" s="30" t="s">
        <v>31</v>
      </c>
      <c r="B6" s="25"/>
      <c r="C6" s="25"/>
      <c r="D6" s="25"/>
      <c r="E6" s="26">
        <v>953</v>
      </c>
      <c r="F6" s="53"/>
      <c r="G6" s="28">
        <v>392</v>
      </c>
      <c r="H6" s="27">
        <v>470</v>
      </c>
      <c r="I6" s="28">
        <v>415</v>
      </c>
      <c r="J6" s="27">
        <v>467</v>
      </c>
      <c r="K6" s="28"/>
      <c r="L6" s="27">
        <v>567</v>
      </c>
      <c r="M6" s="28">
        <v>368</v>
      </c>
      <c r="N6" s="27"/>
      <c r="O6" s="28">
        <v>336</v>
      </c>
      <c r="P6" s="27">
        <v>576</v>
      </c>
      <c r="Q6" s="29">
        <f>SUM(E6:P6)</f>
        <v>4544</v>
      </c>
      <c r="S6" s="52"/>
    </row>
    <row r="7" spans="1:19" ht="18" x14ac:dyDescent="0.35">
      <c r="A7" s="30" t="s">
        <v>32</v>
      </c>
      <c r="B7" s="25"/>
      <c r="C7" s="25"/>
      <c r="D7" s="25"/>
      <c r="E7" s="26">
        <v>853</v>
      </c>
      <c r="F7" s="53"/>
      <c r="G7" s="28"/>
      <c r="H7" s="27">
        <v>1031</v>
      </c>
      <c r="I7" s="28"/>
      <c r="J7" s="27"/>
      <c r="K7" s="28">
        <v>1067</v>
      </c>
      <c r="L7" s="27"/>
      <c r="M7" s="28"/>
      <c r="N7" s="27"/>
      <c r="O7" s="28"/>
      <c r="P7" s="27"/>
      <c r="Q7" s="29">
        <f>SUM(E7:P7)</f>
        <v>2951</v>
      </c>
      <c r="S7" s="52"/>
    </row>
    <row r="8" spans="1:19" ht="18" x14ac:dyDescent="0.35">
      <c r="A8" s="30" t="s">
        <v>33</v>
      </c>
      <c r="B8" s="25"/>
      <c r="C8" s="25"/>
      <c r="D8" s="25"/>
      <c r="E8" s="26"/>
      <c r="F8" s="53"/>
      <c r="G8" s="28">
        <v>720</v>
      </c>
      <c r="H8" s="27"/>
      <c r="I8" s="28"/>
      <c r="J8" s="27"/>
      <c r="K8" s="28"/>
      <c r="L8" s="27"/>
      <c r="M8" s="28">
        <v>445</v>
      </c>
      <c r="N8" s="27">
        <v>300</v>
      </c>
      <c r="O8" s="28"/>
      <c r="P8" s="27"/>
      <c r="Q8" s="29">
        <f>SUM(E8:P8)</f>
        <v>1465</v>
      </c>
      <c r="S8" s="52"/>
    </row>
    <row r="9" spans="1:19" ht="18" x14ac:dyDescent="0.35">
      <c r="A9" s="30" t="s">
        <v>20</v>
      </c>
      <c r="B9" s="25"/>
      <c r="C9" s="25"/>
      <c r="D9" s="25"/>
      <c r="E9" s="26"/>
      <c r="F9" s="53"/>
      <c r="G9" s="28">
        <v>95</v>
      </c>
      <c r="H9" s="27"/>
      <c r="I9" s="28"/>
      <c r="J9" s="27"/>
      <c r="K9" s="28"/>
      <c r="L9" s="27"/>
      <c r="M9" s="28">
        <v>935</v>
      </c>
      <c r="N9" s="27">
        <v>188</v>
      </c>
      <c r="O9" s="28"/>
      <c r="P9" s="27"/>
      <c r="Q9" s="29">
        <f>SUM(E9:P9)</f>
        <v>1218</v>
      </c>
      <c r="S9" s="52"/>
    </row>
    <row r="10" spans="1:19" ht="12.6" customHeight="1" x14ac:dyDescent="0.35">
      <c r="A10" s="30"/>
      <c r="B10" s="25"/>
      <c r="C10" s="25" t="s">
        <v>21</v>
      </c>
      <c r="D10" s="25"/>
      <c r="E10" s="26">
        <f>SUM(E6:E8)</f>
        <v>1806</v>
      </c>
      <c r="F10" s="53"/>
      <c r="G10" s="28">
        <f>SUM(G6:G9)</f>
        <v>1207</v>
      </c>
      <c r="H10" s="27">
        <f>SUM(H6:H9)</f>
        <v>1501</v>
      </c>
      <c r="I10" s="28">
        <f>SUM(I6:I9)</f>
        <v>415</v>
      </c>
      <c r="J10" s="27">
        <f>SUM(J6:J9)</f>
        <v>467</v>
      </c>
      <c r="K10" s="28">
        <f>SUM(K6:K9)</f>
        <v>1067</v>
      </c>
      <c r="L10" s="27">
        <f>SUM(L6:L9)</f>
        <v>567</v>
      </c>
      <c r="M10" s="28">
        <f>SUM(M6:M9)</f>
        <v>1748</v>
      </c>
      <c r="N10" s="27">
        <f>SUM(N6:N9)</f>
        <v>488</v>
      </c>
      <c r="O10" s="28">
        <f>SUM(O6:O9)</f>
        <v>336</v>
      </c>
      <c r="P10" s="27">
        <f>SUM(P6:P9)</f>
        <v>576</v>
      </c>
      <c r="Q10" s="29">
        <f>SUM(E10:P10)</f>
        <v>10178</v>
      </c>
      <c r="S10" s="52"/>
    </row>
    <row r="11" spans="1:19" ht="5.4" customHeight="1" x14ac:dyDescent="0.35">
      <c r="A11" s="31"/>
      <c r="B11" s="31"/>
      <c r="C11" s="31"/>
      <c r="D11" s="31"/>
      <c r="E11" s="26"/>
      <c r="F11" s="53"/>
      <c r="G11" s="28"/>
      <c r="H11" s="27"/>
      <c r="I11" s="28"/>
      <c r="J11" s="27"/>
      <c r="K11" s="28"/>
      <c r="L11" s="27"/>
      <c r="M11" s="28"/>
      <c r="N11" s="27"/>
      <c r="O11" s="28"/>
      <c r="P11" s="27"/>
      <c r="Q11" s="29"/>
      <c r="S11" s="52"/>
    </row>
    <row r="12" spans="1:19" ht="18" x14ac:dyDescent="0.35">
      <c r="A12" s="32" t="s">
        <v>22</v>
      </c>
      <c r="B12" s="33"/>
      <c r="C12" s="33"/>
      <c r="D12" s="33"/>
      <c r="E12" s="26"/>
      <c r="F12" s="53"/>
      <c r="G12" s="28"/>
      <c r="H12" s="27"/>
      <c r="I12" s="28"/>
      <c r="J12" s="27"/>
      <c r="K12" s="28"/>
      <c r="L12" s="27"/>
      <c r="M12" s="28"/>
      <c r="N12" s="27"/>
      <c r="O12" s="28"/>
      <c r="P12" s="27"/>
      <c r="Q12" s="29"/>
      <c r="S12" s="52"/>
    </row>
    <row r="13" spans="1:19" ht="18" x14ac:dyDescent="0.35">
      <c r="A13" s="33" t="s">
        <v>34</v>
      </c>
      <c r="B13" s="33"/>
      <c r="C13" s="33"/>
      <c r="D13" s="33"/>
      <c r="E13" s="26">
        <v>1441</v>
      </c>
      <c r="F13" s="53"/>
      <c r="G13" s="28">
        <v>31</v>
      </c>
      <c r="H13" s="27"/>
      <c r="I13" s="28"/>
      <c r="J13" s="27"/>
      <c r="K13" s="28"/>
      <c r="L13" s="27"/>
      <c r="M13" s="28"/>
      <c r="N13" s="27"/>
      <c r="O13" s="28"/>
      <c r="P13" s="27"/>
      <c r="Q13" s="29">
        <f>SUM(E13:P13)</f>
        <v>1472</v>
      </c>
      <c r="S13" s="52"/>
    </row>
    <row r="14" spans="1:19" ht="18" x14ac:dyDescent="0.35">
      <c r="A14" s="33" t="s">
        <v>35</v>
      </c>
      <c r="B14" s="33"/>
      <c r="C14" s="33"/>
      <c r="D14" s="33"/>
      <c r="E14" s="26"/>
      <c r="F14" s="53">
        <v>600</v>
      </c>
      <c r="G14" s="28"/>
      <c r="H14" s="27"/>
      <c r="I14" s="28"/>
      <c r="J14" s="27"/>
      <c r="K14" s="28"/>
      <c r="L14" s="27"/>
      <c r="M14" s="28"/>
      <c r="N14" s="27"/>
      <c r="O14" s="28"/>
      <c r="P14" s="27"/>
      <c r="Q14" s="29">
        <f>SUM(E14:P14)</f>
        <v>600</v>
      </c>
      <c r="S14" s="52"/>
    </row>
    <row r="15" spans="1:19" ht="18" x14ac:dyDescent="0.35">
      <c r="A15" s="33" t="s">
        <v>36</v>
      </c>
      <c r="B15" s="33"/>
      <c r="C15" s="33"/>
      <c r="D15" s="33"/>
      <c r="E15" s="26">
        <v>394</v>
      </c>
      <c r="F15" s="53">
        <v>1395</v>
      </c>
      <c r="G15" s="28">
        <v>305</v>
      </c>
      <c r="H15" s="27">
        <v>293</v>
      </c>
      <c r="I15" s="28">
        <v>162</v>
      </c>
      <c r="J15" s="27">
        <v>460</v>
      </c>
      <c r="K15" s="28">
        <v>571</v>
      </c>
      <c r="L15" s="27">
        <v>381</v>
      </c>
      <c r="M15" s="28">
        <v>43</v>
      </c>
      <c r="N15" s="27">
        <v>92</v>
      </c>
      <c r="O15" s="28">
        <v>161</v>
      </c>
      <c r="P15" s="27">
        <v>264</v>
      </c>
      <c r="Q15" s="29">
        <f>SUM(E15:P15)</f>
        <v>4521</v>
      </c>
      <c r="S15" s="52"/>
    </row>
    <row r="16" spans="1:19" ht="18" x14ac:dyDescent="0.35">
      <c r="A16" s="33" t="s">
        <v>37</v>
      </c>
      <c r="B16" s="33"/>
      <c r="C16" s="33"/>
      <c r="D16" s="33"/>
      <c r="E16" s="26">
        <v>1089</v>
      </c>
      <c r="F16" s="53"/>
      <c r="G16" s="28"/>
      <c r="H16" s="27">
        <v>910</v>
      </c>
      <c r="I16" s="28">
        <v>162</v>
      </c>
      <c r="J16" s="27"/>
      <c r="K16" s="28">
        <v>659</v>
      </c>
      <c r="L16" s="27">
        <v>182</v>
      </c>
      <c r="M16" s="28">
        <v>545</v>
      </c>
      <c r="N16" s="27"/>
      <c r="O16" s="28">
        <v>108</v>
      </c>
      <c r="P16" s="27"/>
      <c r="Q16" s="29">
        <f>SUM(E16:P16)</f>
        <v>3655</v>
      </c>
      <c r="S16" s="52"/>
    </row>
    <row r="17" spans="1:19" ht="18" x14ac:dyDescent="0.35">
      <c r="A17" s="33" t="s">
        <v>38</v>
      </c>
      <c r="B17" s="33"/>
      <c r="C17" s="33"/>
      <c r="D17" s="33"/>
      <c r="E17" s="26"/>
      <c r="F17" s="53"/>
      <c r="G17" s="28">
        <v>618</v>
      </c>
      <c r="H17" s="27">
        <v>515</v>
      </c>
      <c r="I17" s="28"/>
      <c r="J17" s="27"/>
      <c r="K17" s="28"/>
      <c r="L17" s="27">
        <v>17</v>
      </c>
      <c r="M17" s="28"/>
      <c r="N17" s="27"/>
      <c r="O17" s="28">
        <v>147</v>
      </c>
      <c r="P17" s="27"/>
      <c r="Q17" s="29">
        <f>SUM(E17:P17)</f>
        <v>1297</v>
      </c>
      <c r="S17" s="52"/>
    </row>
    <row r="18" spans="1:19" ht="18" x14ac:dyDescent="0.35">
      <c r="A18" s="33" t="s">
        <v>39</v>
      </c>
      <c r="B18" s="33"/>
      <c r="C18" s="33"/>
      <c r="D18" s="33"/>
      <c r="E18" s="26"/>
      <c r="F18" s="53">
        <v>150</v>
      </c>
      <c r="G18" s="28">
        <v>150</v>
      </c>
      <c r="H18" s="27">
        <v>150</v>
      </c>
      <c r="I18" s="28">
        <v>150</v>
      </c>
      <c r="J18" s="27">
        <v>150</v>
      </c>
      <c r="K18" s="28">
        <v>150</v>
      </c>
      <c r="L18" s="27">
        <v>150</v>
      </c>
      <c r="M18" s="28">
        <v>150</v>
      </c>
      <c r="N18" s="27">
        <v>150</v>
      </c>
      <c r="O18" s="28">
        <v>150</v>
      </c>
      <c r="P18" s="27">
        <v>150</v>
      </c>
      <c r="Q18" s="29">
        <f t="shared" ref="Q18:Q24" si="0">SUM(E18:P18)</f>
        <v>1650</v>
      </c>
      <c r="S18" s="52"/>
    </row>
    <row r="19" spans="1:19" ht="18" x14ac:dyDescent="0.35">
      <c r="A19" s="33" t="s">
        <v>40</v>
      </c>
      <c r="B19" s="33"/>
      <c r="C19" s="33"/>
      <c r="D19" s="33"/>
      <c r="E19" s="26"/>
      <c r="F19" s="53">
        <v>112</v>
      </c>
      <c r="G19" s="28"/>
      <c r="H19" s="27"/>
      <c r="I19" s="28"/>
      <c r="J19" s="27"/>
      <c r="K19" s="28"/>
      <c r="L19" s="27"/>
      <c r="M19" s="28">
        <v>172</v>
      </c>
      <c r="N19" s="27"/>
      <c r="O19" s="28"/>
      <c r="P19" s="27"/>
      <c r="Q19" s="29">
        <f t="shared" si="0"/>
        <v>284</v>
      </c>
      <c r="S19" s="52"/>
    </row>
    <row r="20" spans="1:19" ht="18" x14ac:dyDescent="0.35">
      <c r="A20" s="33" t="s">
        <v>41</v>
      </c>
      <c r="B20" s="33"/>
      <c r="C20" s="33"/>
      <c r="D20" s="33"/>
      <c r="E20" s="26"/>
      <c r="F20" s="53">
        <v>525</v>
      </c>
      <c r="G20" s="28"/>
      <c r="H20" s="27">
        <v>525</v>
      </c>
      <c r="I20" s="28"/>
      <c r="J20" s="27"/>
      <c r="K20" s="28"/>
      <c r="L20" s="27"/>
      <c r="M20" s="28"/>
      <c r="N20" s="27"/>
      <c r="O20" s="28"/>
      <c r="P20" s="27"/>
      <c r="Q20" s="29">
        <f t="shared" si="0"/>
        <v>1050</v>
      </c>
      <c r="S20" s="52"/>
    </row>
    <row r="21" spans="1:19" ht="18" x14ac:dyDescent="0.35">
      <c r="A21" s="33" t="s">
        <v>42</v>
      </c>
      <c r="B21" s="33"/>
      <c r="C21" s="33"/>
      <c r="D21" s="33"/>
      <c r="E21" s="26">
        <v>736</v>
      </c>
      <c r="F21" s="53"/>
      <c r="G21" s="28">
        <v>589</v>
      </c>
      <c r="H21" s="27">
        <v>746</v>
      </c>
      <c r="I21" s="28"/>
      <c r="J21" s="27">
        <v>746</v>
      </c>
      <c r="K21" s="28"/>
      <c r="L21" s="27">
        <v>586</v>
      </c>
      <c r="M21" s="28"/>
      <c r="N21" s="27">
        <v>745</v>
      </c>
      <c r="O21" s="28"/>
      <c r="P21" s="27"/>
      <c r="Q21" s="29">
        <f t="shared" si="0"/>
        <v>4148</v>
      </c>
      <c r="S21" s="52"/>
    </row>
    <row r="22" spans="1:19" ht="18" x14ac:dyDescent="0.35">
      <c r="A22" s="33" t="s">
        <v>43</v>
      </c>
      <c r="B22" s="33"/>
      <c r="C22" s="33"/>
      <c r="D22" s="33"/>
      <c r="E22" s="26"/>
      <c r="F22" s="53"/>
      <c r="G22" s="28">
        <v>261</v>
      </c>
      <c r="H22" s="27">
        <v>825</v>
      </c>
      <c r="I22" s="28">
        <v>600</v>
      </c>
      <c r="J22" s="27"/>
      <c r="K22" s="28"/>
      <c r="L22" s="27"/>
      <c r="M22" s="28"/>
      <c r="N22" s="27"/>
      <c r="O22" s="28"/>
      <c r="P22" s="27"/>
      <c r="Q22" s="29"/>
      <c r="S22" s="52"/>
    </row>
    <row r="23" spans="1:19" ht="18" x14ac:dyDescent="0.35">
      <c r="A23" s="33" t="s">
        <v>44</v>
      </c>
      <c r="B23" s="33"/>
      <c r="C23" s="33"/>
      <c r="D23" s="33"/>
      <c r="E23" s="26">
        <v>90</v>
      </c>
      <c r="F23" s="53"/>
      <c r="G23" s="28">
        <v>40</v>
      </c>
      <c r="H23" s="27"/>
      <c r="I23" s="28"/>
      <c r="J23" s="27">
        <v>25</v>
      </c>
      <c r="K23" s="28"/>
      <c r="L23" s="27"/>
      <c r="M23" s="28">
        <v>1138</v>
      </c>
      <c r="N23" s="27"/>
      <c r="O23" s="28"/>
      <c r="P23" s="27"/>
      <c r="Q23" s="29">
        <f t="shared" si="0"/>
        <v>1293</v>
      </c>
      <c r="S23" s="52"/>
    </row>
    <row r="24" spans="1:19" ht="18" x14ac:dyDescent="0.35">
      <c r="A24" s="33"/>
      <c r="B24" s="33"/>
      <c r="C24" s="32" t="s">
        <v>21</v>
      </c>
      <c r="D24" s="33"/>
      <c r="E24" s="26">
        <f>SUM(E13:E23)</f>
        <v>3750</v>
      </c>
      <c r="F24" s="53">
        <f>SUM(F13:F23)</f>
        <v>2782</v>
      </c>
      <c r="G24" s="28">
        <f>SUM(G13:G23)</f>
        <v>1994</v>
      </c>
      <c r="H24" s="27">
        <f>SUM(H13:H23)</f>
        <v>3964</v>
      </c>
      <c r="I24" s="28">
        <f>SUM(I13:I23)</f>
        <v>1074</v>
      </c>
      <c r="J24" s="27">
        <f>SUM(J12:J23)</f>
        <v>1381</v>
      </c>
      <c r="K24" s="28">
        <f>SUM(K15:K23)</f>
        <v>1380</v>
      </c>
      <c r="L24" s="27">
        <f>SUM(L15:L23)</f>
        <v>1316</v>
      </c>
      <c r="M24" s="28">
        <f>SUM(M15:M23)</f>
        <v>2048</v>
      </c>
      <c r="N24" s="27">
        <f>SUM(N15:N23)</f>
        <v>987</v>
      </c>
      <c r="O24" s="28">
        <f>SUM(O15:O23)</f>
        <v>566</v>
      </c>
      <c r="P24" s="27">
        <f>SUM(P15:P23)</f>
        <v>414</v>
      </c>
      <c r="Q24" s="29">
        <f t="shared" si="0"/>
        <v>21656</v>
      </c>
      <c r="S24" s="52"/>
    </row>
    <row r="25" spans="1:19" ht="6" customHeight="1" x14ac:dyDescent="0.35">
      <c r="A25" s="31"/>
      <c r="B25" s="31"/>
      <c r="C25" s="31"/>
      <c r="D25" s="31"/>
      <c r="E25" s="26"/>
      <c r="F25" s="53"/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9"/>
      <c r="S25" s="52"/>
    </row>
    <row r="26" spans="1:19" ht="18" x14ac:dyDescent="0.35">
      <c r="A26" s="34" t="s">
        <v>45</v>
      </c>
      <c r="B26" s="35"/>
      <c r="C26" s="35"/>
      <c r="D26" s="35"/>
      <c r="E26" s="26">
        <f>E10-E24</f>
        <v>-1944</v>
      </c>
      <c r="F26" s="53">
        <v>-2782</v>
      </c>
      <c r="G26" s="28">
        <f>G10-G24</f>
        <v>-787</v>
      </c>
      <c r="H26" s="27">
        <v>-2463</v>
      </c>
      <c r="I26" s="28">
        <v>-659</v>
      </c>
      <c r="J26" s="27">
        <v>-914</v>
      </c>
      <c r="K26" s="28">
        <v>-313</v>
      </c>
      <c r="L26" s="27">
        <v>-749</v>
      </c>
      <c r="M26" s="28">
        <v>-300</v>
      </c>
      <c r="N26" s="27">
        <v>-499</v>
      </c>
      <c r="O26" s="28">
        <v>-230</v>
      </c>
      <c r="P26" s="27">
        <v>162</v>
      </c>
      <c r="Q26" s="29">
        <f>SUM(E26:P26)</f>
        <v>-11478</v>
      </c>
      <c r="S26" s="52"/>
    </row>
    <row r="27" spans="1:19" ht="18" x14ac:dyDescent="0.35">
      <c r="A27" s="34" t="s">
        <v>46</v>
      </c>
      <c r="B27" s="35"/>
      <c r="C27" s="35"/>
      <c r="D27" s="35"/>
      <c r="E27" s="26">
        <v>-508</v>
      </c>
      <c r="F27" s="53">
        <v>28</v>
      </c>
      <c r="G27" s="28">
        <v>-643</v>
      </c>
      <c r="H27" s="27">
        <v>-14</v>
      </c>
      <c r="I27" s="28">
        <v>-430</v>
      </c>
      <c r="J27" s="27">
        <v>1014</v>
      </c>
      <c r="K27" s="28">
        <v>65</v>
      </c>
      <c r="L27" s="27">
        <v>326</v>
      </c>
      <c r="M27" s="28">
        <v>529</v>
      </c>
      <c r="N27" s="27">
        <v>-858</v>
      </c>
      <c r="O27" s="28">
        <v>-1993</v>
      </c>
      <c r="P27" s="27">
        <v>-169</v>
      </c>
      <c r="Q27" s="29">
        <f>SUM(E27:P27)</f>
        <v>-2653</v>
      </c>
      <c r="S27" s="52"/>
    </row>
    <row r="28" spans="1:19" ht="18" x14ac:dyDescent="0.35">
      <c r="A28" s="34" t="s">
        <v>47</v>
      </c>
      <c r="B28" s="34"/>
      <c r="C28" s="34"/>
      <c r="D28" s="34"/>
      <c r="E28" s="26">
        <v>-144</v>
      </c>
      <c r="F28" s="53">
        <v>1817</v>
      </c>
      <c r="G28" s="28">
        <v>0</v>
      </c>
      <c r="H28" s="27">
        <v>1314</v>
      </c>
      <c r="I28" s="28">
        <v>0</v>
      </c>
      <c r="J28" s="27">
        <v>-118</v>
      </c>
      <c r="K28" s="28">
        <v>0</v>
      </c>
      <c r="L28" s="27">
        <v>0</v>
      </c>
      <c r="M28" s="28">
        <v>0</v>
      </c>
      <c r="N28" s="27">
        <v>-433</v>
      </c>
      <c r="O28" s="28"/>
      <c r="P28" s="27">
        <v>212</v>
      </c>
      <c r="Q28" s="29">
        <f>SUM(E28:P28)</f>
        <v>2648</v>
      </c>
      <c r="S28" s="52"/>
    </row>
    <row r="29" spans="1:19" ht="18" x14ac:dyDescent="0.35">
      <c r="A29" s="34" t="s">
        <v>48</v>
      </c>
      <c r="B29" s="35"/>
      <c r="C29" s="35"/>
      <c r="D29" s="35"/>
      <c r="E29" s="26">
        <f>SUM(E26:E28)</f>
        <v>-2596</v>
      </c>
      <c r="F29" s="53">
        <f>SUM(F26:F28)</f>
        <v>-937</v>
      </c>
      <c r="G29" s="28">
        <f>SUM(G26:G28)</f>
        <v>-1430</v>
      </c>
      <c r="H29" s="27">
        <f>SUM(H26:H28)</f>
        <v>-1163</v>
      </c>
      <c r="I29" s="28">
        <f>SUM(I26:I28)</f>
        <v>-1089</v>
      </c>
      <c r="J29" s="27">
        <f>SUM(J26:J28)</f>
        <v>-18</v>
      </c>
      <c r="K29" s="28">
        <f>SUM(K26:K28)</f>
        <v>-248</v>
      </c>
      <c r="L29" s="27">
        <f>SUM(L26:L28)</f>
        <v>-423</v>
      </c>
      <c r="M29" s="28">
        <f>SUM(M26:M28)</f>
        <v>229</v>
      </c>
      <c r="N29" s="27">
        <v>-1800</v>
      </c>
      <c r="O29" s="28">
        <f>SUM(O26:O28)</f>
        <v>-2223</v>
      </c>
      <c r="P29" s="27">
        <f>SUM(P26:P28)</f>
        <v>205</v>
      </c>
      <c r="Q29" s="29">
        <f>SUM(Q26:Q28)</f>
        <v>-11483</v>
      </c>
      <c r="S29" s="52"/>
    </row>
    <row r="30" spans="1:19" ht="18" x14ac:dyDescent="0.35">
      <c r="A30" s="34" t="s">
        <v>49</v>
      </c>
      <c r="B30" s="35"/>
      <c r="C30" s="35"/>
      <c r="D30" s="35"/>
      <c r="E30" s="26">
        <v>6063</v>
      </c>
      <c r="F30" s="53"/>
      <c r="G30" s="28"/>
      <c r="H30" s="27">
        <v>1020</v>
      </c>
      <c r="I30" s="28"/>
      <c r="J30" s="27"/>
      <c r="K30" s="28"/>
      <c r="L30" s="27"/>
      <c r="M30" s="28"/>
      <c r="N30" s="27"/>
      <c r="O30" s="28"/>
      <c r="P30" s="27"/>
      <c r="Q30" s="29">
        <f>SUM(E30:P30)</f>
        <v>7083</v>
      </c>
      <c r="S30" s="52"/>
    </row>
    <row r="31" spans="1:19" ht="18" x14ac:dyDescent="0.35">
      <c r="A31" s="34" t="s">
        <v>50</v>
      </c>
      <c r="B31" s="35"/>
      <c r="C31" s="35"/>
      <c r="D31" s="35"/>
      <c r="E31" s="26"/>
      <c r="F31" s="53"/>
      <c r="G31" s="28">
        <v>178684</v>
      </c>
      <c r="H31" s="27">
        <v>-180000</v>
      </c>
      <c r="I31" s="28"/>
      <c r="J31" s="27"/>
      <c r="K31" s="28"/>
      <c r="L31" s="27"/>
      <c r="M31" s="28"/>
      <c r="N31" s="27"/>
      <c r="O31" s="28"/>
      <c r="P31" s="27"/>
      <c r="Q31" s="29">
        <f>SUM(E31:P31)</f>
        <v>-1316</v>
      </c>
      <c r="S31" s="52"/>
    </row>
    <row r="32" spans="1:19" ht="18" x14ac:dyDescent="0.35">
      <c r="A32" s="36" t="s">
        <v>51</v>
      </c>
      <c r="B32" s="37"/>
      <c r="C32" s="37"/>
      <c r="D32" s="38"/>
      <c r="E32" s="28">
        <v>55463</v>
      </c>
      <c r="F32" s="53">
        <v>55463</v>
      </c>
      <c r="G32" s="28">
        <v>58013</v>
      </c>
      <c r="H32" s="27">
        <v>235267</v>
      </c>
      <c r="I32" s="28">
        <v>55104</v>
      </c>
      <c r="J32" s="27">
        <v>54015</v>
      </c>
      <c r="K32" s="28">
        <v>53997</v>
      </c>
      <c r="L32" s="27">
        <v>53749</v>
      </c>
      <c r="M32" s="28">
        <v>53326</v>
      </c>
      <c r="N32" s="27">
        <v>53555</v>
      </c>
      <c r="O32" s="28">
        <v>51765</v>
      </c>
      <c r="P32" s="27">
        <v>49542</v>
      </c>
      <c r="Q32" s="29">
        <f>SUM(G32:P32)</f>
        <v>718333</v>
      </c>
      <c r="S32" s="52"/>
    </row>
    <row r="33" spans="1:19" ht="18" x14ac:dyDescent="0.35">
      <c r="A33" s="39" t="s">
        <v>52</v>
      </c>
      <c r="B33" s="40"/>
      <c r="C33" s="40"/>
      <c r="D33" s="40"/>
      <c r="E33" s="41">
        <f t="shared" ref="E33:P33" si="1">SUM(E29:E32)</f>
        <v>58930</v>
      </c>
      <c r="F33" s="42">
        <f>SUM(F29:F32)</f>
        <v>54526</v>
      </c>
      <c r="G33" s="43">
        <f t="shared" si="1"/>
        <v>235267</v>
      </c>
      <c r="H33" s="42">
        <f>SUM(H29:H32)</f>
        <v>55124</v>
      </c>
      <c r="I33" s="51">
        <f t="shared" si="1"/>
        <v>54015</v>
      </c>
      <c r="J33" s="42">
        <f t="shared" si="1"/>
        <v>53997</v>
      </c>
      <c r="K33" s="51">
        <f t="shared" si="1"/>
        <v>53749</v>
      </c>
      <c r="L33" s="42">
        <f t="shared" si="1"/>
        <v>53326</v>
      </c>
      <c r="M33" s="51">
        <f t="shared" si="1"/>
        <v>53555</v>
      </c>
      <c r="N33" s="42">
        <f t="shared" si="1"/>
        <v>51755</v>
      </c>
      <c r="O33" s="51">
        <f t="shared" si="1"/>
        <v>49542</v>
      </c>
      <c r="P33" s="42">
        <f t="shared" si="1"/>
        <v>49747</v>
      </c>
      <c r="Q33" s="44">
        <f>SUM(Q26:Q32)</f>
        <v>701134</v>
      </c>
      <c r="S33" s="52"/>
    </row>
    <row r="34" spans="1:19" ht="18" x14ac:dyDescent="0.35">
      <c r="A34" s="73" t="s">
        <v>80</v>
      </c>
      <c r="B34" s="74"/>
      <c r="C34" s="74"/>
      <c r="D34" s="74"/>
      <c r="E34" s="75"/>
    </row>
  </sheetData>
  <mergeCells count="5">
    <mergeCell ref="E1:Q1"/>
    <mergeCell ref="E2:Q2"/>
    <mergeCell ref="E3:Q3"/>
    <mergeCell ref="A1:D4"/>
    <mergeCell ref="A34:E3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7"/>
  <sheetViews>
    <sheetView workbookViewId="0">
      <selection activeCell="P26" sqref="P26"/>
    </sheetView>
  </sheetViews>
  <sheetFormatPr defaultRowHeight="14.4" x14ac:dyDescent="0.3"/>
  <sheetData>
    <row r="2" spans="1:17" ht="23.4" x14ac:dyDescent="0.45">
      <c r="H2" s="6" t="s">
        <v>0</v>
      </c>
      <c r="I2" s="1"/>
      <c r="J2" s="1"/>
      <c r="N2" s="2" t="s">
        <v>53</v>
      </c>
    </row>
    <row r="3" spans="1:17" ht="23.4" x14ac:dyDescent="0.45">
      <c r="H3" s="6" t="s">
        <v>54</v>
      </c>
      <c r="I3" s="1"/>
      <c r="J3" s="1"/>
    </row>
    <row r="4" spans="1:17" ht="23.4" x14ac:dyDescent="0.45">
      <c r="H4" s="7">
        <v>2017</v>
      </c>
      <c r="I4" s="3"/>
      <c r="J4" s="1"/>
    </row>
    <row r="7" spans="1:17" x14ac:dyDescent="0.3"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  <c r="P7" s="4" t="s">
        <v>15</v>
      </c>
    </row>
    <row r="8" spans="1:17" x14ac:dyDescent="0.3">
      <c r="A8" t="s">
        <v>16</v>
      </c>
      <c r="B8" s="5"/>
    </row>
    <row r="9" spans="1:17" x14ac:dyDescent="0.3">
      <c r="A9" t="s">
        <v>55</v>
      </c>
      <c r="D9">
        <v>4453</v>
      </c>
      <c r="E9">
        <v>4988</v>
      </c>
      <c r="F9">
        <v>4385</v>
      </c>
      <c r="G9" s="45">
        <v>4732</v>
      </c>
      <c r="H9" s="45">
        <v>4322</v>
      </c>
      <c r="I9">
        <v>5446</v>
      </c>
      <c r="J9" s="54">
        <v>4684</v>
      </c>
      <c r="K9" s="54">
        <v>5024</v>
      </c>
      <c r="L9" s="54">
        <v>5143</v>
      </c>
      <c r="M9" s="54">
        <v>4364</v>
      </c>
      <c r="N9" s="76">
        <v>4625</v>
      </c>
      <c r="O9" s="76">
        <v>4298</v>
      </c>
      <c r="P9" s="54">
        <f>SUM(D9:O9)</f>
        <v>56464</v>
      </c>
      <c r="Q9" s="79"/>
    </row>
    <row r="10" spans="1:17" x14ac:dyDescent="0.3">
      <c r="A10" t="s">
        <v>56</v>
      </c>
      <c r="D10">
        <v>241</v>
      </c>
      <c r="E10">
        <v>241</v>
      </c>
      <c r="F10">
        <v>361</v>
      </c>
      <c r="G10" s="45">
        <v>241</v>
      </c>
      <c r="H10" s="45">
        <v>181</v>
      </c>
      <c r="I10">
        <v>361</v>
      </c>
      <c r="J10" s="54">
        <v>180</v>
      </c>
      <c r="K10" s="54">
        <v>181</v>
      </c>
      <c r="L10" s="54">
        <v>301</v>
      </c>
      <c r="M10" s="54">
        <v>241</v>
      </c>
      <c r="N10" s="76">
        <v>121</v>
      </c>
      <c r="O10" s="76">
        <v>181</v>
      </c>
      <c r="P10" s="79">
        <f t="shared" ref="P10:P15" si="0">SUM(D10:O10)</f>
        <v>2831</v>
      </c>
    </row>
    <row r="11" spans="1:17" x14ac:dyDescent="0.3">
      <c r="A11" t="s">
        <v>57</v>
      </c>
      <c r="D11">
        <v>136</v>
      </c>
      <c r="F11">
        <v>160</v>
      </c>
      <c r="G11" s="45"/>
      <c r="H11" s="45"/>
      <c r="J11" s="54"/>
      <c r="K11" s="54"/>
      <c r="L11" s="54">
        <v>56</v>
      </c>
      <c r="M11" s="54"/>
      <c r="N11" s="76"/>
      <c r="O11" s="76"/>
      <c r="P11" s="79">
        <f t="shared" si="0"/>
        <v>352</v>
      </c>
    </row>
    <row r="12" spans="1:17" x14ac:dyDescent="0.3">
      <c r="A12" t="s">
        <v>58</v>
      </c>
      <c r="D12">
        <v>45</v>
      </c>
      <c r="E12">
        <v>25</v>
      </c>
      <c r="F12">
        <v>90</v>
      </c>
      <c r="G12" s="45">
        <v>20</v>
      </c>
      <c r="H12" s="45">
        <v>35</v>
      </c>
      <c r="I12">
        <v>60</v>
      </c>
      <c r="J12" s="54">
        <v>80</v>
      </c>
      <c r="K12" s="54">
        <v>30</v>
      </c>
      <c r="L12" s="54">
        <v>71</v>
      </c>
      <c r="M12" s="54">
        <v>80</v>
      </c>
      <c r="N12" s="76">
        <v>25</v>
      </c>
      <c r="O12" s="76">
        <v>65</v>
      </c>
      <c r="P12" s="79">
        <f t="shared" si="0"/>
        <v>626</v>
      </c>
    </row>
    <row r="13" spans="1:17" x14ac:dyDescent="0.3">
      <c r="A13" t="s">
        <v>59</v>
      </c>
      <c r="D13">
        <v>155</v>
      </c>
      <c r="E13">
        <v>173</v>
      </c>
      <c r="F13">
        <v>172</v>
      </c>
      <c r="G13" s="45">
        <v>70</v>
      </c>
      <c r="H13" s="45">
        <v>80</v>
      </c>
      <c r="I13">
        <v>172</v>
      </c>
      <c r="J13" s="54">
        <v>40</v>
      </c>
      <c r="K13" s="54">
        <v>168</v>
      </c>
      <c r="L13" s="54"/>
      <c r="M13" s="54">
        <v>23</v>
      </c>
      <c r="N13" s="76"/>
      <c r="O13" s="76">
        <v>53</v>
      </c>
      <c r="P13" s="79">
        <f t="shared" si="0"/>
        <v>1106</v>
      </c>
    </row>
    <row r="14" spans="1:17" x14ac:dyDescent="0.3">
      <c r="A14" t="s">
        <v>20</v>
      </c>
      <c r="D14">
        <v>53</v>
      </c>
      <c r="E14">
        <v>3</v>
      </c>
      <c r="G14" s="45"/>
      <c r="H14" s="45">
        <v>3</v>
      </c>
      <c r="J14" s="54">
        <v>3</v>
      </c>
      <c r="K14" s="54">
        <v>9</v>
      </c>
      <c r="L14" s="54"/>
      <c r="M14" s="54"/>
      <c r="N14" s="54"/>
      <c r="O14" s="54"/>
      <c r="P14" s="79">
        <f t="shared" si="0"/>
        <v>71</v>
      </c>
    </row>
    <row r="15" spans="1:17" x14ac:dyDescent="0.3">
      <c r="A15" s="5" t="s">
        <v>21</v>
      </c>
      <c r="D15">
        <f>SUM(D9:D14)</f>
        <v>5083</v>
      </c>
      <c r="E15">
        <f>SUM(E9:E14)</f>
        <v>5430</v>
      </c>
      <c r="F15">
        <f>SUM(F9:F14)</f>
        <v>5168</v>
      </c>
      <c r="G15" s="76">
        <f>SUM(G9:G14)</f>
        <v>5063</v>
      </c>
      <c r="H15" s="76">
        <f>SUM(H9:H14)</f>
        <v>4621</v>
      </c>
      <c r="I15" s="76">
        <f>SUM(I9:I14)</f>
        <v>6039</v>
      </c>
      <c r="J15" s="76">
        <f>SUM(J9:J14)</f>
        <v>4987</v>
      </c>
      <c r="K15" s="76">
        <f>SUM(K9:K14)</f>
        <v>5412</v>
      </c>
      <c r="L15" s="76">
        <f>SUM(L9:L14)</f>
        <v>5571</v>
      </c>
      <c r="M15" s="76">
        <f>SUM(M9:M14)</f>
        <v>4708</v>
      </c>
      <c r="N15" s="76">
        <f>SUM(N9:N14)</f>
        <v>4771</v>
      </c>
      <c r="O15" s="76">
        <f>SUM(O9:O14)</f>
        <v>4597</v>
      </c>
      <c r="P15" s="79">
        <f t="shared" si="0"/>
        <v>61450</v>
      </c>
    </row>
    <row r="18" spans="1:16" x14ac:dyDescent="0.3">
      <c r="A18" s="5" t="s">
        <v>22</v>
      </c>
      <c r="G18" s="45"/>
      <c r="H18" s="45"/>
      <c r="J18" s="54"/>
      <c r="K18" s="54"/>
      <c r="L18" s="54"/>
      <c r="M18" s="54"/>
      <c r="N18" s="54"/>
      <c r="O18" s="54"/>
      <c r="P18" s="54"/>
    </row>
    <row r="19" spans="1:16" x14ac:dyDescent="0.3">
      <c r="A19" t="s">
        <v>60</v>
      </c>
      <c r="D19">
        <v>3250</v>
      </c>
      <c r="E19">
        <v>2855</v>
      </c>
      <c r="F19">
        <v>3250</v>
      </c>
      <c r="G19" s="45">
        <v>3250</v>
      </c>
      <c r="H19" s="45">
        <v>3250</v>
      </c>
      <c r="I19">
        <v>3250</v>
      </c>
      <c r="J19" s="54">
        <v>3250</v>
      </c>
      <c r="K19" s="54">
        <v>3250</v>
      </c>
      <c r="L19" s="54">
        <v>3250</v>
      </c>
      <c r="M19" s="54">
        <v>3250</v>
      </c>
      <c r="N19" s="77">
        <v>3250</v>
      </c>
      <c r="O19" s="77">
        <v>3250</v>
      </c>
      <c r="P19" s="77">
        <f t="shared" ref="P19:P24" si="1">SUM(D19:O19)</f>
        <v>38605</v>
      </c>
    </row>
    <row r="20" spans="1:16" x14ac:dyDescent="0.3">
      <c r="A20" t="s">
        <v>61</v>
      </c>
      <c r="D20">
        <v>440</v>
      </c>
      <c r="E20">
        <v>440</v>
      </c>
      <c r="F20">
        <v>440</v>
      </c>
      <c r="G20" s="45">
        <v>440</v>
      </c>
      <c r="H20" s="45">
        <v>440</v>
      </c>
      <c r="I20">
        <v>440</v>
      </c>
      <c r="J20" s="54">
        <v>440</v>
      </c>
      <c r="K20" s="54">
        <v>440</v>
      </c>
      <c r="L20" s="54">
        <v>440</v>
      </c>
      <c r="M20" s="54">
        <v>440</v>
      </c>
      <c r="N20" s="77">
        <v>440</v>
      </c>
      <c r="O20" s="77">
        <v>440</v>
      </c>
      <c r="P20" s="77">
        <f t="shared" si="1"/>
        <v>5280</v>
      </c>
    </row>
    <row r="21" spans="1:16" x14ac:dyDescent="0.3">
      <c r="A21" t="s">
        <v>62</v>
      </c>
      <c r="D21">
        <v>961</v>
      </c>
      <c r="E21">
        <v>1076</v>
      </c>
      <c r="F21">
        <v>1154</v>
      </c>
      <c r="G21" s="45">
        <v>1106</v>
      </c>
      <c r="H21" s="45">
        <v>1241</v>
      </c>
      <c r="I21">
        <v>1078</v>
      </c>
      <c r="J21" s="54">
        <v>1076</v>
      </c>
      <c r="K21" s="54">
        <v>1114</v>
      </c>
      <c r="L21" s="54">
        <v>1277</v>
      </c>
      <c r="M21" s="54">
        <v>1197</v>
      </c>
      <c r="N21" s="77">
        <v>1078</v>
      </c>
      <c r="O21" s="77">
        <v>1005</v>
      </c>
      <c r="P21" s="77">
        <f t="shared" si="1"/>
        <v>13363</v>
      </c>
    </row>
    <row r="22" spans="1:16" x14ac:dyDescent="0.3">
      <c r="A22" t="s">
        <v>25</v>
      </c>
      <c r="D22">
        <v>940</v>
      </c>
      <c r="E22">
        <v>1031</v>
      </c>
      <c r="F22">
        <v>967</v>
      </c>
      <c r="G22" s="45">
        <v>281</v>
      </c>
      <c r="H22" s="45">
        <v>120</v>
      </c>
      <c r="I22">
        <v>257</v>
      </c>
      <c r="J22" s="54">
        <v>156</v>
      </c>
      <c r="K22" s="54">
        <v>282</v>
      </c>
      <c r="L22" s="54">
        <v>75</v>
      </c>
      <c r="M22" s="54">
        <v>679</v>
      </c>
      <c r="N22" s="77">
        <v>1996</v>
      </c>
      <c r="O22" s="77">
        <v>71</v>
      </c>
      <c r="P22" s="77">
        <f t="shared" si="1"/>
        <v>6855</v>
      </c>
    </row>
    <row r="23" spans="1:16" x14ac:dyDescent="0.3">
      <c r="A23" t="s">
        <v>20</v>
      </c>
      <c r="J23" s="54"/>
      <c r="K23" s="54"/>
      <c r="L23" s="54"/>
      <c r="M23" s="54"/>
      <c r="N23" s="54"/>
      <c r="O23" s="54"/>
      <c r="P23" s="54"/>
    </row>
    <row r="24" spans="1:16" x14ac:dyDescent="0.3">
      <c r="A24" s="5" t="s">
        <v>21</v>
      </c>
      <c r="D24">
        <f>SUM(D19:D23)</f>
        <v>5591</v>
      </c>
      <c r="E24">
        <f>SUM(E19:E23)</f>
        <v>5402</v>
      </c>
      <c r="F24">
        <f>SUM(F19:F23)</f>
        <v>5811</v>
      </c>
      <c r="G24" s="46">
        <f t="shared" ref="G24:H24" si="2">SUM(G19:G23)</f>
        <v>5077</v>
      </c>
      <c r="H24" s="46">
        <f t="shared" si="2"/>
        <v>5051</v>
      </c>
      <c r="I24">
        <f>SUM(I19:I23)</f>
        <v>5025</v>
      </c>
      <c r="J24" s="77">
        <f t="shared" ref="J24:O24" si="3">SUM(J19:J23)</f>
        <v>4922</v>
      </c>
      <c r="K24" s="77">
        <f t="shared" si="3"/>
        <v>5086</v>
      </c>
      <c r="L24" s="77">
        <f t="shared" si="3"/>
        <v>5042</v>
      </c>
      <c r="M24" s="77">
        <f t="shared" si="3"/>
        <v>5566</v>
      </c>
      <c r="N24" s="77">
        <f t="shared" si="3"/>
        <v>6764</v>
      </c>
      <c r="O24" s="77">
        <f t="shared" si="3"/>
        <v>4766</v>
      </c>
      <c r="P24" s="77">
        <f t="shared" si="1"/>
        <v>64103</v>
      </c>
    </row>
    <row r="25" spans="1:16" x14ac:dyDescent="0.3">
      <c r="J25" s="54"/>
      <c r="K25" s="54"/>
      <c r="L25" s="54"/>
      <c r="M25" s="54"/>
      <c r="N25" s="54"/>
      <c r="O25" s="54"/>
      <c r="P25" s="54"/>
    </row>
    <row r="26" spans="1:16" x14ac:dyDescent="0.3">
      <c r="A26" t="s">
        <v>63</v>
      </c>
      <c r="B26" s="5"/>
      <c r="D26">
        <f>D15-D24</f>
        <v>-508</v>
      </c>
      <c r="E26" s="77">
        <f>E15-E24</f>
        <v>28</v>
      </c>
      <c r="F26" s="77">
        <f t="shared" ref="F26:O26" si="4">F15-F24</f>
        <v>-643</v>
      </c>
      <c r="G26" s="77">
        <f t="shared" si="4"/>
        <v>-14</v>
      </c>
      <c r="H26" s="77">
        <f t="shared" si="4"/>
        <v>-430</v>
      </c>
      <c r="I26" s="77">
        <f t="shared" si="4"/>
        <v>1014</v>
      </c>
      <c r="J26" s="77">
        <f t="shared" si="4"/>
        <v>65</v>
      </c>
      <c r="K26" s="77">
        <f t="shared" si="4"/>
        <v>326</v>
      </c>
      <c r="L26" s="77">
        <f t="shared" si="4"/>
        <v>529</v>
      </c>
      <c r="M26" s="77">
        <f t="shared" si="4"/>
        <v>-858</v>
      </c>
      <c r="N26" s="77">
        <f t="shared" si="4"/>
        <v>-1993</v>
      </c>
      <c r="O26" s="77">
        <f t="shared" si="4"/>
        <v>-169</v>
      </c>
      <c r="P26" s="77">
        <f>P15-P24</f>
        <v>-2653</v>
      </c>
    </row>
    <row r="27" spans="1:16" x14ac:dyDescent="0.3">
      <c r="A27" t="s">
        <v>30</v>
      </c>
      <c r="J27" s="54"/>
      <c r="K27" s="54"/>
      <c r="L27" s="54"/>
      <c r="M27" s="54"/>
      <c r="N27" s="54"/>
      <c r="O27" s="54"/>
      <c r="P27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8"/>
  <sheetViews>
    <sheetView topLeftCell="C13" zoomScale="130" zoomScaleNormal="130" workbookViewId="0">
      <selection activeCell="P27" sqref="P27"/>
    </sheetView>
  </sheetViews>
  <sheetFormatPr defaultRowHeight="14.4" x14ac:dyDescent="0.3"/>
  <sheetData>
    <row r="2" spans="1:16" ht="23.4" x14ac:dyDescent="0.45">
      <c r="I2" s="1" t="s">
        <v>0</v>
      </c>
      <c r="N2" s="2" t="s">
        <v>1</v>
      </c>
    </row>
    <row r="3" spans="1:16" ht="23.4" x14ac:dyDescent="0.45">
      <c r="I3" s="1" t="s">
        <v>2</v>
      </c>
    </row>
    <row r="4" spans="1:16" ht="23.4" x14ac:dyDescent="0.45">
      <c r="I4" s="3">
        <v>2017</v>
      </c>
    </row>
    <row r="7" spans="1:16" x14ac:dyDescent="0.3"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  <c r="P7" s="4" t="s">
        <v>15</v>
      </c>
    </row>
    <row r="8" spans="1:16" x14ac:dyDescent="0.3">
      <c r="A8" s="5" t="s">
        <v>16</v>
      </c>
    </row>
    <row r="9" spans="1:16" x14ac:dyDescent="0.3">
      <c r="A9" t="s">
        <v>17</v>
      </c>
    </row>
    <row r="10" spans="1:16" x14ac:dyDescent="0.3">
      <c r="A10" t="s">
        <v>18</v>
      </c>
      <c r="E10">
        <v>10726</v>
      </c>
      <c r="G10">
        <v>9726</v>
      </c>
      <c r="K10" s="56"/>
      <c r="M10" s="78">
        <v>8506</v>
      </c>
      <c r="N10" s="78"/>
      <c r="O10" s="78"/>
      <c r="P10">
        <f>SUM(D10:O10)</f>
        <v>28958</v>
      </c>
    </row>
    <row r="11" spans="1:16" x14ac:dyDescent="0.3">
      <c r="A11" t="s">
        <v>19</v>
      </c>
      <c r="K11" s="56"/>
      <c r="M11" s="78"/>
      <c r="N11" s="78"/>
      <c r="O11" s="78">
        <v>512</v>
      </c>
      <c r="P11" s="79">
        <f>SUM(D11:O11)</f>
        <v>512</v>
      </c>
    </row>
    <row r="12" spans="1:16" x14ac:dyDescent="0.3">
      <c r="A12" t="s">
        <v>20</v>
      </c>
      <c r="K12" s="56"/>
      <c r="M12" s="78"/>
      <c r="N12" s="78"/>
      <c r="O12" s="78"/>
    </row>
    <row r="13" spans="1:16" x14ac:dyDescent="0.3">
      <c r="A13" t="s">
        <v>21</v>
      </c>
      <c r="E13">
        <f>SUM(E9:E12)</f>
        <v>10726</v>
      </c>
      <c r="G13">
        <f>SUM(G9:G12)</f>
        <v>9726</v>
      </c>
      <c r="K13" s="56"/>
      <c r="M13" s="78">
        <f t="shared" ref="M13:O13" si="0">SUM(M9:M12)</f>
        <v>8506</v>
      </c>
      <c r="N13" s="78"/>
      <c r="O13" s="78">
        <f t="shared" si="0"/>
        <v>512</v>
      </c>
      <c r="P13">
        <f>SUM(D13:O13)</f>
        <v>29470</v>
      </c>
    </row>
    <row r="14" spans="1:16" x14ac:dyDescent="0.3">
      <c r="A14" s="5"/>
      <c r="K14" s="56"/>
    </row>
    <row r="16" spans="1:16" x14ac:dyDescent="0.3">
      <c r="A16" s="5" t="s">
        <v>22</v>
      </c>
      <c r="K16" s="56"/>
    </row>
    <row r="17" spans="1:16" x14ac:dyDescent="0.3">
      <c r="A17" t="s">
        <v>23</v>
      </c>
      <c r="D17">
        <v>60</v>
      </c>
      <c r="E17">
        <v>3432</v>
      </c>
      <c r="G17">
        <v>1933</v>
      </c>
      <c r="K17" s="56"/>
      <c r="M17" s="79">
        <v>2832</v>
      </c>
      <c r="P17">
        <f>SUM(D17:O17)</f>
        <v>8257</v>
      </c>
    </row>
    <row r="18" spans="1:16" x14ac:dyDescent="0.3">
      <c r="A18" t="s">
        <v>24</v>
      </c>
      <c r="E18">
        <v>4941</v>
      </c>
      <c r="G18">
        <v>3675</v>
      </c>
      <c r="K18" s="56"/>
      <c r="M18" s="79">
        <v>3675</v>
      </c>
      <c r="O18">
        <v>300</v>
      </c>
      <c r="P18">
        <f>SUM(D18:O18)</f>
        <v>12591</v>
      </c>
    </row>
    <row r="19" spans="1:16" x14ac:dyDescent="0.3">
      <c r="A19" t="s">
        <v>25</v>
      </c>
      <c r="D19">
        <v>84</v>
      </c>
      <c r="E19">
        <v>286</v>
      </c>
      <c r="G19">
        <v>611</v>
      </c>
      <c r="I19">
        <v>118</v>
      </c>
      <c r="K19" s="56"/>
      <c r="M19" s="79">
        <v>363</v>
      </c>
      <c r="P19">
        <f>SUM(D19:O19)</f>
        <v>1462</v>
      </c>
    </row>
    <row r="20" spans="1:16" x14ac:dyDescent="0.3">
      <c r="A20" t="s">
        <v>26</v>
      </c>
      <c r="K20" s="56"/>
      <c r="M20" s="79"/>
    </row>
    <row r="21" spans="1:16" x14ac:dyDescent="0.3">
      <c r="A21" t="s">
        <v>27</v>
      </c>
      <c r="G21">
        <v>1943</v>
      </c>
      <c r="K21" s="56"/>
      <c r="M21" s="79">
        <v>1819</v>
      </c>
      <c r="P21" s="52">
        <f>SUM(D21:O21)</f>
        <v>3762</v>
      </c>
    </row>
    <row r="22" spans="1:16" x14ac:dyDescent="0.3">
      <c r="A22" t="s">
        <v>28</v>
      </c>
      <c r="E22">
        <v>250</v>
      </c>
      <c r="G22">
        <v>250</v>
      </c>
      <c r="K22" s="56"/>
      <c r="M22" s="79">
        <v>250</v>
      </c>
      <c r="P22">
        <f>SUM(D22:O22)</f>
        <v>750</v>
      </c>
    </row>
    <row r="25" spans="1:16" x14ac:dyDescent="0.3">
      <c r="A25" s="5" t="s">
        <v>21</v>
      </c>
      <c r="D25">
        <f>SUM(D17:D24)</f>
        <v>144</v>
      </c>
      <c r="E25">
        <f>SUM(E17:E24)</f>
        <v>8909</v>
      </c>
      <c r="G25">
        <f>SUM(G17:G24)</f>
        <v>8412</v>
      </c>
      <c r="I25">
        <f>SUM(I17:I24)</f>
        <v>118</v>
      </c>
      <c r="K25" s="56"/>
      <c r="M25" s="79">
        <f>SUM(M17:M24)</f>
        <v>8939</v>
      </c>
      <c r="O25" s="79">
        <f>SUM(O17:O24)</f>
        <v>300</v>
      </c>
      <c r="P25">
        <f>SUM(D25:O25)</f>
        <v>26822</v>
      </c>
    </row>
    <row r="27" spans="1:16" x14ac:dyDescent="0.3">
      <c r="A27" s="5" t="s">
        <v>29</v>
      </c>
      <c r="D27" s="79">
        <f>D13-D25</f>
        <v>-144</v>
      </c>
      <c r="E27" s="47">
        <f>E13-E25</f>
        <v>1817</v>
      </c>
      <c r="G27" s="79">
        <f>G13-G25</f>
        <v>1314</v>
      </c>
      <c r="I27" s="79">
        <f>I13-I25</f>
        <v>-118</v>
      </c>
      <c r="K27" s="56"/>
      <c r="M27" s="79">
        <f>M13-M25</f>
        <v>-433</v>
      </c>
      <c r="O27" s="79">
        <f>O13-O25</f>
        <v>212</v>
      </c>
      <c r="P27">
        <f>SUM(D27:O27)</f>
        <v>2648</v>
      </c>
    </row>
    <row r="28" spans="1:16" x14ac:dyDescent="0.3">
      <c r="A28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29"/>
  <sheetViews>
    <sheetView topLeftCell="A13" workbookViewId="0">
      <selection activeCell="N29" sqref="N29"/>
    </sheetView>
  </sheetViews>
  <sheetFormatPr defaultRowHeight="14.4" x14ac:dyDescent="0.3"/>
  <cols>
    <col min="5" max="5" width="6" bestFit="1" customWidth="1"/>
  </cols>
  <sheetData>
    <row r="2" spans="1:16" ht="21" x14ac:dyDescent="0.4">
      <c r="F2" s="9" t="s">
        <v>64</v>
      </c>
    </row>
    <row r="3" spans="1:16" ht="25.8" x14ac:dyDescent="0.5">
      <c r="E3" s="10"/>
      <c r="F3" s="11" t="s">
        <v>66</v>
      </c>
      <c r="G3" s="11"/>
      <c r="H3" s="11"/>
    </row>
    <row r="4" spans="1:16" ht="25.8" x14ac:dyDescent="0.5">
      <c r="F4" s="12"/>
      <c r="G4" s="13">
        <v>2017</v>
      </c>
    </row>
    <row r="5" spans="1:16" ht="15.6" x14ac:dyDescent="0.3">
      <c r="C5" s="14"/>
      <c r="D5" s="15" t="s">
        <v>3</v>
      </c>
      <c r="E5" s="15" t="s">
        <v>4</v>
      </c>
      <c r="F5" s="15" t="s">
        <v>5</v>
      </c>
      <c r="G5" s="16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  <c r="P5" s="15" t="s">
        <v>15</v>
      </c>
    </row>
    <row r="6" spans="1:16" ht="18" x14ac:dyDescent="0.35">
      <c r="A6" s="17" t="s">
        <v>67</v>
      </c>
      <c r="B6" s="17"/>
      <c r="C6" s="8"/>
      <c r="D6">
        <v>25</v>
      </c>
      <c r="E6">
        <v>31</v>
      </c>
      <c r="F6">
        <v>5</v>
      </c>
      <c r="G6">
        <v>22.5</v>
      </c>
      <c r="H6" s="49">
        <v>20</v>
      </c>
      <c r="I6">
        <v>21</v>
      </c>
      <c r="J6" s="58">
        <v>0</v>
      </c>
      <c r="K6" s="58">
        <v>27</v>
      </c>
      <c r="L6" s="58">
        <v>39</v>
      </c>
      <c r="M6" s="58"/>
      <c r="P6">
        <f>SUM(D6:O6)</f>
        <v>190.5</v>
      </c>
    </row>
    <row r="7" spans="1:16" ht="18" x14ac:dyDescent="0.35">
      <c r="A7" s="8"/>
      <c r="B7" s="8"/>
      <c r="C7" s="8"/>
      <c r="H7" s="49"/>
      <c r="J7" s="58"/>
      <c r="K7" s="58"/>
      <c r="L7" s="58"/>
      <c r="M7" s="58"/>
    </row>
    <row r="8" spans="1:16" ht="18" x14ac:dyDescent="0.35">
      <c r="A8" s="8" t="s">
        <v>68</v>
      </c>
      <c r="B8" s="8"/>
      <c r="C8" s="8"/>
      <c r="E8" s="18"/>
      <c r="H8" s="49"/>
      <c r="J8" s="58"/>
      <c r="K8" s="58"/>
      <c r="L8" s="58"/>
      <c r="M8" s="58"/>
    </row>
    <row r="9" spans="1:16" ht="18" x14ac:dyDescent="0.35">
      <c r="A9" s="8" t="s">
        <v>69</v>
      </c>
      <c r="B9" s="19">
        <v>0.29166666666666669</v>
      </c>
      <c r="C9" s="8"/>
      <c r="D9">
        <v>7.5</v>
      </c>
      <c r="H9" s="49"/>
      <c r="J9" s="58"/>
      <c r="K9" s="58"/>
      <c r="L9" s="58"/>
      <c r="M9" s="58"/>
      <c r="P9">
        <f>SUM(D9:O9)</f>
        <v>7.5</v>
      </c>
    </row>
    <row r="10" spans="1:16" ht="18" x14ac:dyDescent="0.35">
      <c r="A10" s="8" t="s">
        <v>70</v>
      </c>
      <c r="B10" s="19">
        <v>0.52083333333333337</v>
      </c>
      <c r="C10" s="8"/>
      <c r="D10">
        <v>45.5</v>
      </c>
      <c r="E10">
        <v>55</v>
      </c>
      <c r="F10">
        <v>51</v>
      </c>
      <c r="G10">
        <v>49.5</v>
      </c>
      <c r="H10" s="49">
        <v>45</v>
      </c>
      <c r="I10">
        <v>59</v>
      </c>
      <c r="J10" s="58">
        <v>44.5</v>
      </c>
      <c r="K10" s="58">
        <v>51.5</v>
      </c>
      <c r="L10" s="58">
        <v>56.5</v>
      </c>
      <c r="M10" s="58">
        <v>45.5</v>
      </c>
      <c r="P10">
        <f>SUM(D10:O10)</f>
        <v>503</v>
      </c>
    </row>
    <row r="11" spans="1:16" ht="18" x14ac:dyDescent="0.35">
      <c r="A11" s="8" t="s">
        <v>70</v>
      </c>
      <c r="B11" s="19">
        <v>0.27083333333333331</v>
      </c>
      <c r="C11" s="8"/>
      <c r="D11">
        <v>14.5</v>
      </c>
      <c r="E11">
        <v>27</v>
      </c>
      <c r="F11">
        <v>15</v>
      </c>
      <c r="G11">
        <v>23.5</v>
      </c>
      <c r="H11" s="49">
        <v>23</v>
      </c>
      <c r="I11">
        <v>30.5</v>
      </c>
      <c r="J11" s="58">
        <v>18</v>
      </c>
      <c r="K11" s="58">
        <v>18</v>
      </c>
      <c r="L11" s="58">
        <v>13</v>
      </c>
      <c r="M11" s="58">
        <v>24</v>
      </c>
      <c r="P11">
        <f>SUM(D11:O11)</f>
        <v>206.5</v>
      </c>
    </row>
    <row r="12" spans="1:16" ht="18" x14ac:dyDescent="0.35">
      <c r="A12" s="17" t="s">
        <v>71</v>
      </c>
      <c r="B12" s="19">
        <v>0.52083333333333337</v>
      </c>
      <c r="C12" s="8"/>
      <c r="D12">
        <v>29.5</v>
      </c>
      <c r="E12">
        <v>25.5</v>
      </c>
      <c r="F12">
        <v>23</v>
      </c>
      <c r="G12">
        <v>30.5</v>
      </c>
      <c r="H12" s="49">
        <v>27</v>
      </c>
      <c r="I12">
        <v>35</v>
      </c>
      <c r="J12" s="58">
        <v>31</v>
      </c>
      <c r="K12" s="58">
        <v>23</v>
      </c>
      <c r="L12" s="58">
        <v>32.5</v>
      </c>
      <c r="M12" s="58">
        <v>28</v>
      </c>
      <c r="P12">
        <f>SUM(D12:O12)</f>
        <v>285</v>
      </c>
    </row>
    <row r="13" spans="1:16" ht="18" x14ac:dyDescent="0.35">
      <c r="A13" s="17" t="s">
        <v>72</v>
      </c>
      <c r="B13" s="19">
        <v>0.52083333333333337</v>
      </c>
      <c r="C13" s="8"/>
      <c r="D13">
        <v>59.5</v>
      </c>
      <c r="E13">
        <v>50.5</v>
      </c>
      <c r="F13">
        <v>56</v>
      </c>
      <c r="G13">
        <v>62.5</v>
      </c>
      <c r="H13" s="49">
        <v>48</v>
      </c>
      <c r="I13">
        <v>49</v>
      </c>
      <c r="J13" s="58">
        <v>67</v>
      </c>
      <c r="K13" s="58">
        <v>52</v>
      </c>
      <c r="L13" s="58">
        <v>59.5</v>
      </c>
      <c r="M13" s="58">
        <v>55</v>
      </c>
      <c r="P13">
        <f>SUM(D13:O13)</f>
        <v>559</v>
      </c>
    </row>
    <row r="14" spans="1:16" ht="18" x14ac:dyDescent="0.35">
      <c r="A14" s="17" t="s">
        <v>72</v>
      </c>
      <c r="B14" s="19">
        <v>0.27083333333333331</v>
      </c>
      <c r="C14" s="8"/>
      <c r="H14" s="49"/>
      <c r="J14" s="58"/>
      <c r="K14" s="58"/>
      <c r="L14" s="58"/>
      <c r="M14" s="58"/>
    </row>
    <row r="15" spans="1:16" ht="18" x14ac:dyDescent="0.35">
      <c r="A15" s="8" t="s">
        <v>73</v>
      </c>
      <c r="B15" s="19">
        <v>0.52083333333333337</v>
      </c>
      <c r="C15" s="8"/>
      <c r="D15">
        <v>52.5</v>
      </c>
      <c r="E15">
        <v>37.5</v>
      </c>
      <c r="F15">
        <v>28.5</v>
      </c>
      <c r="G15">
        <v>34.5</v>
      </c>
      <c r="H15" s="49">
        <v>36</v>
      </c>
      <c r="I15">
        <v>37.5</v>
      </c>
      <c r="J15" s="58">
        <v>40.5</v>
      </c>
      <c r="K15" s="58">
        <v>38.5</v>
      </c>
      <c r="L15" s="58">
        <v>38</v>
      </c>
      <c r="M15" s="58">
        <v>44.5</v>
      </c>
      <c r="P15">
        <f>SUM(D15:O15)</f>
        <v>388</v>
      </c>
    </row>
    <row r="16" spans="1:16" ht="18" x14ac:dyDescent="0.35">
      <c r="A16" s="8" t="s">
        <v>74</v>
      </c>
      <c r="B16" s="19">
        <v>4.1666666666666664E-2</v>
      </c>
      <c r="C16" s="8"/>
      <c r="D16">
        <v>18.5</v>
      </c>
      <c r="E16">
        <v>22</v>
      </c>
      <c r="F16">
        <v>8</v>
      </c>
      <c r="G16">
        <v>18</v>
      </c>
      <c r="H16" s="49">
        <v>14.5</v>
      </c>
      <c r="I16">
        <v>19</v>
      </c>
      <c r="J16" s="58">
        <v>15.5</v>
      </c>
      <c r="K16" s="58">
        <v>42.5</v>
      </c>
      <c r="L16" s="58">
        <v>23</v>
      </c>
      <c r="M16" s="58">
        <v>23.5</v>
      </c>
      <c r="P16">
        <f>SUM(D16:O16)</f>
        <v>204.5</v>
      </c>
    </row>
    <row r="17" spans="1:16" ht="18" x14ac:dyDescent="0.35">
      <c r="A17" s="8"/>
      <c r="B17" s="8"/>
      <c r="C17" s="8"/>
    </row>
    <row r="18" spans="1:16" ht="18" x14ac:dyDescent="0.35">
      <c r="A18" s="8" t="s">
        <v>75</v>
      </c>
      <c r="B18" s="8"/>
      <c r="C18" s="8"/>
      <c r="D18">
        <f>SUM(D9:D17)</f>
        <v>227.5</v>
      </c>
      <c r="E18" s="59">
        <f t="shared" ref="E18:M18" si="0">SUM(E9:E17)</f>
        <v>217.5</v>
      </c>
      <c r="F18" s="59">
        <f t="shared" si="0"/>
        <v>181.5</v>
      </c>
      <c r="G18" s="59">
        <f t="shared" si="0"/>
        <v>218.5</v>
      </c>
      <c r="H18" s="59">
        <f t="shared" si="0"/>
        <v>193.5</v>
      </c>
      <c r="I18" s="59">
        <f t="shared" si="0"/>
        <v>230</v>
      </c>
      <c r="J18" s="59">
        <f t="shared" si="0"/>
        <v>216.5</v>
      </c>
      <c r="K18" s="59">
        <f t="shared" si="0"/>
        <v>225.5</v>
      </c>
      <c r="L18" s="59">
        <f t="shared" si="0"/>
        <v>222.5</v>
      </c>
      <c r="M18" s="59">
        <f t="shared" si="0"/>
        <v>220.5</v>
      </c>
      <c r="N18" s="57"/>
      <c r="O18" s="57"/>
      <c r="P18">
        <f>SUM(D18:O18)</f>
        <v>2153.5</v>
      </c>
    </row>
    <row r="19" spans="1:16" ht="18" x14ac:dyDescent="0.35">
      <c r="A19" s="8"/>
      <c r="B19" s="8"/>
      <c r="C19" s="8"/>
      <c r="N19" s="8"/>
    </row>
    <row r="20" spans="1:16" ht="18" x14ac:dyDescent="0.35">
      <c r="A20" s="8" t="s">
        <v>76</v>
      </c>
      <c r="B20" s="8"/>
      <c r="C20" s="8"/>
    </row>
    <row r="21" spans="1:16" ht="18" x14ac:dyDescent="0.35">
      <c r="A21" s="8" t="s">
        <v>69</v>
      </c>
      <c r="B21" s="19">
        <v>0.41666666666666669</v>
      </c>
      <c r="C21" s="8"/>
      <c r="D21">
        <v>48.5</v>
      </c>
      <c r="E21">
        <v>81.5</v>
      </c>
      <c r="F21">
        <v>67</v>
      </c>
      <c r="G21">
        <v>69.5</v>
      </c>
      <c r="H21" s="50">
        <v>61</v>
      </c>
      <c r="I21">
        <v>77.5</v>
      </c>
      <c r="J21" s="59">
        <v>58</v>
      </c>
      <c r="K21" s="59">
        <v>69.5</v>
      </c>
      <c r="L21" s="59">
        <v>48</v>
      </c>
      <c r="M21" s="59">
        <v>34</v>
      </c>
      <c r="P21">
        <f>SUM(D21:O21)</f>
        <v>614.5</v>
      </c>
    </row>
    <row r="22" spans="1:16" ht="18" x14ac:dyDescent="0.35">
      <c r="A22" s="8" t="s">
        <v>71</v>
      </c>
      <c r="B22" s="19">
        <v>0.27083333333333331</v>
      </c>
      <c r="C22" s="8"/>
      <c r="D22">
        <v>10.75</v>
      </c>
      <c r="E22">
        <v>22</v>
      </c>
      <c r="F22">
        <v>22.5</v>
      </c>
      <c r="G22">
        <v>28.5</v>
      </c>
      <c r="H22" s="50">
        <v>23</v>
      </c>
      <c r="I22">
        <v>29</v>
      </c>
      <c r="J22" s="59">
        <v>18.5</v>
      </c>
      <c r="K22" s="59">
        <v>24</v>
      </c>
      <c r="L22" s="59">
        <v>24.5</v>
      </c>
      <c r="M22" s="59">
        <v>16.5</v>
      </c>
      <c r="P22">
        <f>SUM(D22:O22)</f>
        <v>219.25</v>
      </c>
    </row>
    <row r="23" spans="1:16" ht="18" x14ac:dyDescent="0.35">
      <c r="A23" s="8" t="s">
        <v>72</v>
      </c>
      <c r="B23" s="19">
        <v>0.39583333333333331</v>
      </c>
      <c r="C23" s="8"/>
      <c r="D23">
        <v>29.5</v>
      </c>
      <c r="E23">
        <v>24</v>
      </c>
      <c r="F23">
        <v>25.5</v>
      </c>
      <c r="G23">
        <v>28.5</v>
      </c>
      <c r="H23" s="50">
        <v>23.5</v>
      </c>
      <c r="I23">
        <v>24.5</v>
      </c>
      <c r="J23" s="59">
        <v>31.5</v>
      </c>
      <c r="K23" s="59">
        <v>21</v>
      </c>
      <c r="L23" s="59">
        <v>30</v>
      </c>
      <c r="M23" s="59">
        <v>24.5</v>
      </c>
      <c r="P23">
        <f>SUM(D23:O23)</f>
        <v>262.5</v>
      </c>
    </row>
    <row r="24" spans="1:16" ht="18" x14ac:dyDescent="0.35">
      <c r="A24" s="17"/>
      <c r="B24" s="8"/>
      <c r="C24" s="8"/>
    </row>
    <row r="25" spans="1:16" ht="18" x14ac:dyDescent="0.35">
      <c r="A25" s="17" t="s">
        <v>77</v>
      </c>
      <c r="B25" s="8"/>
      <c r="C25" s="8"/>
      <c r="D25">
        <f t="shared" ref="D25:M25" si="1">SUM(D21:D24)</f>
        <v>88.75</v>
      </c>
      <c r="E25">
        <f t="shared" si="1"/>
        <v>127.5</v>
      </c>
      <c r="F25">
        <f t="shared" si="1"/>
        <v>115</v>
      </c>
      <c r="G25">
        <f t="shared" si="1"/>
        <v>126.5</v>
      </c>
      <c r="H25">
        <f t="shared" si="1"/>
        <v>107.5</v>
      </c>
      <c r="I25">
        <f t="shared" si="1"/>
        <v>131</v>
      </c>
      <c r="J25" s="59">
        <f t="shared" si="1"/>
        <v>108</v>
      </c>
      <c r="K25" s="59">
        <f t="shared" si="1"/>
        <v>114.5</v>
      </c>
      <c r="L25" s="59">
        <f t="shared" si="1"/>
        <v>102.5</v>
      </c>
      <c r="M25" s="59">
        <f t="shared" si="1"/>
        <v>75</v>
      </c>
      <c r="P25">
        <f>SUM(E25:O25)</f>
        <v>1007.5</v>
      </c>
    </row>
    <row r="26" spans="1:16" ht="18" x14ac:dyDescent="0.35">
      <c r="A26" s="17"/>
      <c r="B26" s="8"/>
      <c r="C26" s="8"/>
    </row>
    <row r="27" spans="1:16" ht="18" x14ac:dyDescent="0.35">
      <c r="A27" s="8" t="s">
        <v>78</v>
      </c>
      <c r="B27" s="8"/>
      <c r="C27" s="8"/>
      <c r="D27">
        <f>D18+D25+D6</f>
        <v>341.25</v>
      </c>
      <c r="E27" s="59">
        <f t="shared" ref="E27:M27" si="2">E18+E25+E6</f>
        <v>376</v>
      </c>
      <c r="F27" s="59">
        <f t="shared" si="2"/>
        <v>301.5</v>
      </c>
      <c r="G27" s="59">
        <f t="shared" si="2"/>
        <v>367.5</v>
      </c>
      <c r="H27" s="59">
        <f t="shared" si="2"/>
        <v>321</v>
      </c>
      <c r="I27" s="59">
        <f t="shared" si="2"/>
        <v>382</v>
      </c>
      <c r="J27" s="59">
        <f t="shared" si="2"/>
        <v>324.5</v>
      </c>
      <c r="K27" s="59">
        <f t="shared" si="2"/>
        <v>367</v>
      </c>
      <c r="L27" s="59">
        <f t="shared" si="2"/>
        <v>364</v>
      </c>
      <c r="M27" s="59">
        <f t="shared" si="2"/>
        <v>295.5</v>
      </c>
      <c r="P27">
        <f>SUM(D27:O27)</f>
        <v>3440.25</v>
      </c>
    </row>
    <row r="28" spans="1:16" ht="18" x14ac:dyDescent="0.35">
      <c r="A28" s="8"/>
      <c r="B28" s="8"/>
      <c r="C28" s="8"/>
    </row>
    <row r="29" spans="1:16" ht="18" x14ac:dyDescent="0.35">
      <c r="A29" s="8" t="s">
        <v>79</v>
      </c>
      <c r="B29" s="8"/>
      <c r="C29" s="8"/>
      <c r="D29">
        <v>341</v>
      </c>
      <c r="E29" s="48">
        <f>SUM(D27:E27)/2</f>
        <v>358.625</v>
      </c>
      <c r="F29" s="48">
        <f>SUM(D27:F27)/3</f>
        <v>339.58333333333331</v>
      </c>
      <c r="G29" s="48">
        <f>SUM(D27:G27)/4</f>
        <v>346.5625</v>
      </c>
      <c r="H29" s="48">
        <f>SUM(D27:H27)/5</f>
        <v>341.45</v>
      </c>
      <c r="I29" s="48">
        <f>SUM(D27:I27)/6</f>
        <v>348.20833333333331</v>
      </c>
      <c r="J29" s="48">
        <f>SUM(D27:J27)/7</f>
        <v>344.82142857142856</v>
      </c>
      <c r="K29" s="48">
        <f>SUM(D27:K27)/8</f>
        <v>347.59375</v>
      </c>
      <c r="L29" s="48">
        <f>SUM(D27:L27)/9</f>
        <v>349.41666666666669</v>
      </c>
      <c r="M29" s="48">
        <f>SUM(D27:M27)/10</f>
        <v>344.02499999999998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A64A-A2F3-49E3-B576-BFD02770D6BF}">
  <dimension ref="A1:J25"/>
  <sheetViews>
    <sheetView workbookViewId="0">
      <selection activeCell="L4" sqref="L4"/>
    </sheetView>
  </sheetViews>
  <sheetFormatPr defaultRowHeight="14.4" x14ac:dyDescent="0.3"/>
  <sheetData>
    <row r="1" spans="1:10" x14ac:dyDescent="0.3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ht="23.4" x14ac:dyDescent="0.45">
      <c r="A2" s="56"/>
      <c r="B2" s="56"/>
      <c r="C2" s="56"/>
      <c r="D2" s="56"/>
      <c r="E2" s="56"/>
      <c r="F2" s="55" t="s">
        <v>0</v>
      </c>
      <c r="G2" s="55"/>
      <c r="H2" s="56"/>
      <c r="I2" s="56"/>
      <c r="J2" s="56"/>
    </row>
    <row r="3" spans="1:10" ht="23.4" x14ac:dyDescent="0.45">
      <c r="A3" s="56"/>
      <c r="B3" s="56"/>
      <c r="C3" s="56"/>
      <c r="D3" s="56"/>
      <c r="E3" s="56"/>
      <c r="F3" s="55" t="s">
        <v>54</v>
      </c>
      <c r="G3" s="55"/>
      <c r="H3" s="56"/>
      <c r="I3" s="56"/>
      <c r="J3" s="56"/>
    </row>
    <row r="4" spans="1:10" ht="25.8" x14ac:dyDescent="0.5">
      <c r="A4" s="56"/>
      <c r="B4" s="56"/>
      <c r="C4" s="56"/>
      <c r="D4" s="56"/>
      <c r="E4" s="56"/>
      <c r="F4" s="55" t="s">
        <v>81</v>
      </c>
      <c r="G4" s="55"/>
      <c r="H4" s="56"/>
      <c r="I4" s="56"/>
      <c r="J4" s="12"/>
    </row>
    <row r="5" spans="1:10" ht="25.8" x14ac:dyDescent="0.5">
      <c r="A5" s="56"/>
      <c r="B5" s="56"/>
      <c r="C5" s="56"/>
      <c r="D5" s="56"/>
      <c r="E5" s="56"/>
      <c r="F5" s="55" t="s">
        <v>82</v>
      </c>
      <c r="G5" s="55"/>
      <c r="H5" s="56"/>
      <c r="I5" s="56"/>
      <c r="J5" s="12"/>
    </row>
    <row r="6" spans="1:10" ht="25.8" x14ac:dyDescent="0.5">
      <c r="A6" s="56"/>
      <c r="B6" s="56"/>
      <c r="C6" s="56"/>
      <c r="D6" s="56"/>
      <c r="E6" s="56"/>
      <c r="F6" s="12"/>
      <c r="G6" s="12"/>
      <c r="H6" s="56"/>
      <c r="I6" s="56"/>
      <c r="J6" s="12"/>
    </row>
    <row r="7" spans="1:10" x14ac:dyDescent="0.3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10" x14ac:dyDescent="0.3">
      <c r="A8" s="56"/>
      <c r="B8" s="56"/>
      <c r="C8" s="56"/>
      <c r="D8" s="56"/>
      <c r="E8" s="56">
        <v>2016</v>
      </c>
      <c r="F8" s="56"/>
      <c r="G8" s="56">
        <v>2017</v>
      </c>
      <c r="H8" s="56"/>
      <c r="I8" s="56" t="s">
        <v>83</v>
      </c>
      <c r="J8" s="56"/>
    </row>
    <row r="9" spans="1:10" x14ac:dyDescent="0.3">
      <c r="A9" s="56" t="s">
        <v>16</v>
      </c>
      <c r="B9" s="56"/>
      <c r="C9" s="56"/>
      <c r="D9" s="56"/>
      <c r="E9" s="56"/>
      <c r="F9" s="56"/>
      <c r="G9" s="56"/>
      <c r="H9" s="56"/>
      <c r="I9" s="56"/>
      <c r="J9" s="56"/>
    </row>
    <row r="10" spans="1:10" x14ac:dyDescent="0.3">
      <c r="A10" s="56"/>
      <c r="B10" s="56"/>
      <c r="C10" s="56"/>
      <c r="D10" s="56"/>
      <c r="E10" s="56"/>
      <c r="F10" s="56"/>
      <c r="G10" s="56"/>
      <c r="H10" s="56"/>
      <c r="I10" s="56"/>
      <c r="J10" s="56"/>
    </row>
    <row r="11" spans="1:10" x14ac:dyDescent="0.3">
      <c r="A11" s="56"/>
      <c r="B11" s="56" t="s">
        <v>84</v>
      </c>
      <c r="C11" s="56"/>
      <c r="D11" s="56"/>
      <c r="E11" s="56">
        <v>43565</v>
      </c>
      <c r="F11" s="56"/>
      <c r="G11" s="56">
        <v>43088</v>
      </c>
      <c r="H11" s="56"/>
      <c r="I11" s="56">
        <f>SUM(G11-E11)</f>
        <v>-477</v>
      </c>
      <c r="J11" s="56"/>
    </row>
    <row r="12" spans="1:10" x14ac:dyDescent="0.3">
      <c r="A12" s="56"/>
      <c r="B12" s="56" t="s">
        <v>85</v>
      </c>
      <c r="C12" s="56"/>
      <c r="D12" s="56"/>
      <c r="E12" s="56">
        <v>3851</v>
      </c>
      <c r="F12" s="56"/>
      <c r="G12" s="56">
        <v>3911</v>
      </c>
      <c r="H12" s="56"/>
      <c r="I12" s="56">
        <f t="shared" ref="I12:I25" si="0">SUM(G12-E12)</f>
        <v>60</v>
      </c>
      <c r="J12" s="56"/>
    </row>
    <row r="13" spans="1:10" x14ac:dyDescent="0.3">
      <c r="A13" s="56"/>
      <c r="B13" s="56"/>
      <c r="C13" s="56"/>
      <c r="D13" s="56"/>
      <c r="E13" s="56"/>
      <c r="F13" s="56"/>
      <c r="G13" s="56"/>
      <c r="H13" s="56"/>
      <c r="I13" s="56"/>
      <c r="J13" s="56"/>
    </row>
    <row r="14" spans="1:10" x14ac:dyDescent="0.3">
      <c r="A14" s="56" t="s">
        <v>86</v>
      </c>
      <c r="B14" s="56"/>
      <c r="C14" s="56"/>
      <c r="D14" s="56"/>
      <c r="E14" s="56">
        <f>SUM(E11:E13)</f>
        <v>47416</v>
      </c>
      <c r="F14" s="56"/>
      <c r="G14" s="56">
        <f>SUM(G11:G13)</f>
        <v>46999</v>
      </c>
      <c r="H14" s="56"/>
      <c r="I14" s="56">
        <f t="shared" si="0"/>
        <v>-417</v>
      </c>
      <c r="J14" s="56"/>
    </row>
    <row r="15" spans="1:10" x14ac:dyDescent="0.3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10" x14ac:dyDescent="0.3">
      <c r="A16" s="56" t="s">
        <v>87</v>
      </c>
      <c r="B16" s="56"/>
      <c r="C16" s="56"/>
      <c r="D16" s="56"/>
      <c r="E16" s="56"/>
      <c r="F16" s="56"/>
      <c r="G16" s="56"/>
      <c r="H16" s="56"/>
      <c r="I16" s="56"/>
      <c r="J16" s="56"/>
    </row>
    <row r="17" spans="1:10" x14ac:dyDescent="0.3">
      <c r="A17" s="56"/>
      <c r="B17" s="56"/>
      <c r="C17" s="56"/>
      <c r="D17" s="56"/>
      <c r="E17" s="56"/>
      <c r="F17" s="56"/>
      <c r="G17" s="56"/>
      <c r="H17" s="56"/>
      <c r="I17" s="56"/>
      <c r="J17" s="56"/>
    </row>
    <row r="18" spans="1:10" x14ac:dyDescent="0.3">
      <c r="A18" s="56"/>
      <c r="B18" s="56" t="s">
        <v>88</v>
      </c>
      <c r="C18" s="56"/>
      <c r="D18" s="56"/>
      <c r="E18" s="56">
        <v>29250</v>
      </c>
      <c r="F18" s="56"/>
      <c r="G18" s="56">
        <v>29250</v>
      </c>
      <c r="H18" s="56"/>
      <c r="I18" s="56">
        <f t="shared" si="0"/>
        <v>0</v>
      </c>
      <c r="J18" s="56"/>
    </row>
    <row r="19" spans="1:10" x14ac:dyDescent="0.3">
      <c r="A19" s="56"/>
      <c r="B19" s="56" t="s">
        <v>89</v>
      </c>
      <c r="C19" s="56"/>
      <c r="D19" s="56"/>
      <c r="E19" s="56">
        <v>3960</v>
      </c>
      <c r="F19" s="56"/>
      <c r="G19" s="56">
        <v>3960</v>
      </c>
      <c r="H19" s="56"/>
      <c r="I19" s="56">
        <f t="shared" si="0"/>
        <v>0</v>
      </c>
      <c r="J19" s="56"/>
    </row>
    <row r="20" spans="1:10" x14ac:dyDescent="0.3">
      <c r="A20" s="56"/>
      <c r="B20" s="56" t="s">
        <v>62</v>
      </c>
      <c r="C20" s="56"/>
      <c r="D20" s="56"/>
      <c r="E20" s="56">
        <v>9295</v>
      </c>
      <c r="F20" s="56"/>
      <c r="G20" s="56">
        <v>10319</v>
      </c>
      <c r="H20" s="56"/>
      <c r="I20" s="56">
        <f t="shared" si="0"/>
        <v>1024</v>
      </c>
      <c r="J20" s="56"/>
    </row>
    <row r="21" spans="1:10" x14ac:dyDescent="0.3">
      <c r="A21" s="56"/>
      <c r="B21" s="56" t="s">
        <v>25</v>
      </c>
      <c r="C21" s="56"/>
      <c r="D21" s="56"/>
      <c r="E21" s="56">
        <v>5385</v>
      </c>
      <c r="F21" s="56"/>
      <c r="G21" s="56">
        <v>3848</v>
      </c>
      <c r="H21" s="56"/>
      <c r="I21" s="56">
        <f t="shared" si="0"/>
        <v>-1537</v>
      </c>
      <c r="J21" s="56"/>
    </row>
    <row r="22" spans="1:10" x14ac:dyDescent="0.3">
      <c r="A22" s="56"/>
      <c r="B22" s="56" t="s">
        <v>20</v>
      </c>
      <c r="C22" s="56"/>
      <c r="D22" s="56"/>
      <c r="E22" s="56"/>
      <c r="F22" s="56"/>
      <c r="G22" s="56"/>
      <c r="H22" s="56"/>
      <c r="I22" s="56"/>
      <c r="J22" s="56"/>
    </row>
    <row r="23" spans="1:10" x14ac:dyDescent="0.3">
      <c r="A23" s="56" t="s">
        <v>90</v>
      </c>
      <c r="B23" s="56"/>
      <c r="C23" s="56"/>
      <c r="D23" s="56"/>
      <c r="E23" s="56">
        <f>SUM(E18:E22)</f>
        <v>47890</v>
      </c>
      <c r="F23" s="56"/>
      <c r="G23" s="56">
        <f>SUM(G18:G22)</f>
        <v>47377</v>
      </c>
      <c r="H23" s="56"/>
      <c r="I23" s="56">
        <f t="shared" si="0"/>
        <v>-513</v>
      </c>
      <c r="J23" s="56"/>
    </row>
    <row r="24" spans="1:10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5" spans="1:10" x14ac:dyDescent="0.3">
      <c r="A25" s="56" t="s">
        <v>91</v>
      </c>
      <c r="B25" s="56"/>
      <c r="C25" s="56"/>
      <c r="D25" s="56"/>
      <c r="E25" s="56">
        <v>-474</v>
      </c>
      <c r="F25" s="56"/>
      <c r="G25" s="56">
        <f>SUM(G14-G23)</f>
        <v>-378</v>
      </c>
      <c r="H25" s="56"/>
      <c r="I25" s="56">
        <f t="shared" si="0"/>
        <v>96</v>
      </c>
      <c r="J25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 Operations</vt:lpstr>
      <vt:lpstr>Facility Operations</vt:lpstr>
      <vt:lpstr>Tournaments 2017</vt:lpstr>
      <vt:lpstr>Table Count</vt:lpstr>
      <vt:lpstr>Comparison 2016-2017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 B</dc:creator>
  <cp:lastModifiedBy>Milt B</cp:lastModifiedBy>
  <dcterms:created xsi:type="dcterms:W3CDTF">2017-04-29T04:32:50Z</dcterms:created>
  <dcterms:modified xsi:type="dcterms:W3CDTF">2018-01-31T23:00:07Z</dcterms:modified>
  <cp:contentStatus/>
</cp:coreProperties>
</file>